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7. MARÇO 2024\"/>
    </mc:Choice>
  </mc:AlternateContent>
  <xr:revisionPtr revIDLastSave="0" documentId="8_{C767CB56-FA98-4DC8-A8CE-6AE5F3431E96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'11'!$A$5:$AG$48</definedName>
    <definedName name="_xlnm.Print_Area" localSheetId="13">'12'!$A$5:$AG$39</definedName>
    <definedName name="_xlnm.Print_Area" localSheetId="14">'13'!$A$5:$AG$31</definedName>
    <definedName name="_xlnm.Print_Area" localSheetId="15">'14'!$A$5:$AG$37</definedName>
    <definedName name="_xlnm.Print_Area" localSheetId="6">'5'!$A$4:$AI$71</definedName>
    <definedName name="_xlnm.Print_Area" localSheetId="7">'6'!$A$4:$AI$71</definedName>
    <definedName name="_xlnm.Print_Area" localSheetId="8">'7'!$A$4:$AI$71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6" l="1"/>
  <c r="L7" i="21"/>
  <c r="K7" i="21"/>
  <c r="T24" i="22"/>
  <c r="T48" i="22"/>
  <c r="L26" i="21"/>
  <c r="T24" i="21"/>
  <c r="T48" i="21"/>
  <c r="R48" i="21"/>
  <c r="Q48" i="21"/>
  <c r="T47" i="22"/>
  <c r="T46" i="22"/>
  <c r="T33" i="22"/>
  <c r="T34" i="22"/>
  <c r="T35" i="22"/>
  <c r="T36" i="22"/>
  <c r="T37" i="22"/>
  <c r="T38" i="22"/>
  <c r="T39" i="22"/>
  <c r="T40" i="22"/>
  <c r="T41" i="22"/>
  <c r="T42" i="22"/>
  <c r="T43" i="22"/>
  <c r="T44" i="22"/>
  <c r="T32" i="22"/>
  <c r="T45" i="22"/>
  <c r="T31" i="22"/>
  <c r="T23" i="22"/>
  <c r="T22" i="22"/>
  <c r="T21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8" i="22"/>
  <c r="T7" i="22"/>
  <c r="T47" i="21"/>
  <c r="T46" i="21"/>
  <c r="T45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32" i="21"/>
  <c r="T31" i="21"/>
  <c r="T23" i="21"/>
  <c r="T22" i="21"/>
  <c r="T9" i="21"/>
  <c r="T10" i="21"/>
  <c r="T11" i="21"/>
  <c r="T12" i="21"/>
  <c r="T13" i="21"/>
  <c r="T14" i="21"/>
  <c r="T15" i="21"/>
  <c r="T16" i="21"/>
  <c r="T17" i="21"/>
  <c r="T18" i="21"/>
  <c r="T19" i="21"/>
  <c r="T20" i="21"/>
  <c r="T8" i="21"/>
  <c r="T21" i="21"/>
  <c r="T7" i="21"/>
  <c r="Y20" i="28"/>
  <c r="Y14" i="28"/>
  <c r="Y65" i="28"/>
  <c r="I78" i="33"/>
  <c r="J78" i="33"/>
  <c r="I79" i="33"/>
  <c r="J79" i="33"/>
  <c r="I80" i="33"/>
  <c r="J80" i="33"/>
  <c r="I81" i="33"/>
  <c r="J81" i="33"/>
  <c r="I82" i="33"/>
  <c r="J82" i="33"/>
  <c r="I83" i="33"/>
  <c r="J83" i="33"/>
  <c r="I84" i="33"/>
  <c r="J84" i="33"/>
  <c r="I88" i="33"/>
  <c r="J88" i="33"/>
  <c r="I89" i="33"/>
  <c r="J89" i="33"/>
  <c r="I90" i="33"/>
  <c r="J90" i="33"/>
  <c r="I92" i="33"/>
  <c r="J92" i="33"/>
  <c r="I93" i="33"/>
  <c r="J93" i="33"/>
  <c r="I94" i="33"/>
  <c r="J94" i="33"/>
  <c r="I95" i="33"/>
  <c r="J95" i="33"/>
  <c r="I98" i="33"/>
  <c r="J98" i="33"/>
  <c r="I99" i="33"/>
  <c r="J99" i="33"/>
  <c r="I100" i="33"/>
  <c r="J100" i="33"/>
  <c r="I101" i="33"/>
  <c r="J101" i="33"/>
  <c r="I102" i="33"/>
  <c r="J102" i="33"/>
  <c r="I103" i="33"/>
  <c r="J103" i="33"/>
  <c r="I104" i="33"/>
  <c r="J104" i="33"/>
  <c r="I105" i="33"/>
  <c r="J105" i="33"/>
  <c r="T64" i="33"/>
  <c r="T65" i="33"/>
  <c r="T66" i="33"/>
  <c r="T67" i="33"/>
  <c r="T68" i="33"/>
  <c r="T69" i="33"/>
  <c r="T70" i="33"/>
  <c r="T71" i="33"/>
  <c r="T63" i="33"/>
  <c r="T62" i="33"/>
  <c r="T54" i="33"/>
  <c r="T55" i="33"/>
  <c r="T56" i="33"/>
  <c r="T57" i="33"/>
  <c r="T58" i="33"/>
  <c r="T59" i="33"/>
  <c r="T60" i="33"/>
  <c r="T61" i="33"/>
  <c r="T53" i="33"/>
  <c r="T52" i="33"/>
  <c r="N49" i="33"/>
  <c r="O49" i="33"/>
  <c r="P49" i="33"/>
  <c r="U49" i="33"/>
  <c r="T45" i="33"/>
  <c r="T46" i="33"/>
  <c r="T47" i="33"/>
  <c r="T48" i="33"/>
  <c r="T49" i="33"/>
  <c r="T50" i="33"/>
  <c r="T51" i="33"/>
  <c r="T44" i="33"/>
  <c r="T43" i="33"/>
  <c r="K63" i="33"/>
  <c r="L63" i="33"/>
  <c r="K64" i="33"/>
  <c r="L64" i="33"/>
  <c r="K65" i="33"/>
  <c r="L65" i="33"/>
  <c r="K66" i="33"/>
  <c r="L66" i="33"/>
  <c r="K67" i="33"/>
  <c r="L67" i="33"/>
  <c r="K68" i="33"/>
  <c r="L68" i="33"/>
  <c r="K69" i="33"/>
  <c r="L69" i="33"/>
  <c r="K70" i="33"/>
  <c r="L70" i="33"/>
  <c r="K71" i="33"/>
  <c r="L71" i="33"/>
  <c r="I63" i="33"/>
  <c r="I64" i="33"/>
  <c r="I65" i="33"/>
  <c r="I66" i="33"/>
  <c r="I67" i="33"/>
  <c r="I68" i="33"/>
  <c r="I69" i="33"/>
  <c r="I70" i="33"/>
  <c r="I71" i="33"/>
  <c r="D70" i="33"/>
  <c r="E70" i="33"/>
  <c r="F70" i="33"/>
  <c r="G70" i="33"/>
  <c r="H70" i="33"/>
  <c r="J70" i="33"/>
  <c r="C70" i="33"/>
  <c r="V15" i="33"/>
  <c r="W15" i="33"/>
  <c r="V16" i="33"/>
  <c r="W16" i="33"/>
  <c r="W25" i="33"/>
  <c r="U25" i="33"/>
  <c r="T29" i="33"/>
  <c r="T30" i="33"/>
  <c r="T31" i="33"/>
  <c r="T32" i="33"/>
  <c r="T33" i="33"/>
  <c r="T34" i="33"/>
  <c r="T35" i="33"/>
  <c r="T36" i="33"/>
  <c r="T19" i="33"/>
  <c r="T20" i="33"/>
  <c r="T21" i="33"/>
  <c r="T22" i="33"/>
  <c r="T23" i="33"/>
  <c r="T24" i="33"/>
  <c r="T25" i="33"/>
  <c r="T26" i="33"/>
  <c r="T9" i="33"/>
  <c r="T10" i="33"/>
  <c r="T11" i="33"/>
  <c r="T12" i="33"/>
  <c r="T13" i="33"/>
  <c r="T14" i="33"/>
  <c r="T15" i="33"/>
  <c r="T16" i="33"/>
  <c r="T8" i="33"/>
  <c r="T18" i="33"/>
  <c r="T17" i="33"/>
  <c r="T7" i="33"/>
  <c r="T28" i="33"/>
  <c r="W29" i="33"/>
  <c r="W30" i="33"/>
  <c r="W31" i="33"/>
  <c r="W32" i="33"/>
  <c r="W33" i="33"/>
  <c r="W34" i="33"/>
  <c r="W35" i="33"/>
  <c r="V29" i="33"/>
  <c r="V30" i="33"/>
  <c r="V31" i="33"/>
  <c r="V32" i="33"/>
  <c r="V33" i="33"/>
  <c r="V34" i="33"/>
  <c r="V35" i="33"/>
  <c r="U29" i="33"/>
  <c r="U30" i="33"/>
  <c r="U31" i="33"/>
  <c r="U32" i="33"/>
  <c r="U33" i="33"/>
  <c r="U34" i="33"/>
  <c r="U35" i="33"/>
  <c r="T27" i="33"/>
  <c r="S29" i="33"/>
  <c r="S30" i="33"/>
  <c r="S31" i="33"/>
  <c r="S32" i="33"/>
  <c r="S33" i="33"/>
  <c r="S34" i="33"/>
  <c r="S35" i="33"/>
  <c r="R29" i="33"/>
  <c r="R30" i="33"/>
  <c r="R31" i="33"/>
  <c r="R32" i="33"/>
  <c r="R33" i="33"/>
  <c r="R34" i="33"/>
  <c r="R35" i="33"/>
  <c r="Q29" i="33"/>
  <c r="Q30" i="33"/>
  <c r="Q31" i="33"/>
  <c r="Q32" i="33"/>
  <c r="Q33" i="33"/>
  <c r="Q34" i="33"/>
  <c r="Q35" i="33"/>
  <c r="P29" i="33"/>
  <c r="P30" i="33"/>
  <c r="P31" i="33"/>
  <c r="P32" i="33"/>
  <c r="P33" i="33"/>
  <c r="P34" i="33"/>
  <c r="P35" i="33"/>
  <c r="O29" i="33"/>
  <c r="O30" i="33"/>
  <c r="O31" i="33"/>
  <c r="O32" i="33"/>
  <c r="O33" i="33"/>
  <c r="O34" i="33"/>
  <c r="O35" i="33"/>
  <c r="D35" i="33"/>
  <c r="E35" i="33"/>
  <c r="F35" i="33"/>
  <c r="G35" i="33"/>
  <c r="H35" i="33"/>
  <c r="I35" i="33"/>
  <c r="J35" i="33"/>
  <c r="K35" i="33"/>
  <c r="L35" i="33"/>
  <c r="K28" i="33"/>
  <c r="L28" i="33"/>
  <c r="K29" i="33"/>
  <c r="L29" i="33"/>
  <c r="K30" i="33"/>
  <c r="L30" i="33"/>
  <c r="K31" i="33"/>
  <c r="L31" i="33"/>
  <c r="K32" i="33"/>
  <c r="L32" i="33"/>
  <c r="K33" i="33"/>
  <c r="L33" i="33"/>
  <c r="K34" i="33"/>
  <c r="L34" i="33"/>
  <c r="K36" i="33"/>
  <c r="L36" i="33"/>
  <c r="E28" i="33"/>
  <c r="F28" i="33"/>
  <c r="G28" i="33"/>
  <c r="H28" i="33"/>
  <c r="I28" i="33"/>
  <c r="J28" i="33"/>
  <c r="E29" i="33"/>
  <c r="F29" i="33"/>
  <c r="G29" i="33"/>
  <c r="H29" i="33"/>
  <c r="I29" i="33"/>
  <c r="J29" i="33"/>
  <c r="E30" i="33"/>
  <c r="F30" i="33"/>
  <c r="G30" i="33"/>
  <c r="H30" i="33"/>
  <c r="I30" i="33"/>
  <c r="J30" i="33"/>
  <c r="E31" i="33"/>
  <c r="F31" i="33"/>
  <c r="G31" i="33"/>
  <c r="H31" i="33"/>
  <c r="I31" i="33"/>
  <c r="J31" i="33"/>
  <c r="E32" i="33"/>
  <c r="F32" i="33"/>
  <c r="G32" i="33"/>
  <c r="H32" i="33"/>
  <c r="I32" i="33"/>
  <c r="J32" i="33"/>
  <c r="E33" i="33"/>
  <c r="F33" i="33"/>
  <c r="G33" i="33"/>
  <c r="H33" i="33"/>
  <c r="I33" i="33"/>
  <c r="J33" i="33"/>
  <c r="E34" i="33"/>
  <c r="F34" i="33"/>
  <c r="G34" i="33"/>
  <c r="H34" i="33"/>
  <c r="I34" i="33"/>
  <c r="J34" i="33"/>
  <c r="E36" i="33"/>
  <c r="F36" i="33"/>
  <c r="G36" i="33"/>
  <c r="H36" i="33"/>
  <c r="I36" i="33"/>
  <c r="J36" i="33"/>
  <c r="I27" i="33"/>
  <c r="V25" i="33"/>
  <c r="S25" i="33"/>
  <c r="R25" i="33"/>
  <c r="Q25" i="33"/>
  <c r="P25" i="33"/>
  <c r="O25" i="33"/>
  <c r="N25" i="33"/>
  <c r="U15" i="33"/>
  <c r="S15" i="33"/>
  <c r="R15" i="33"/>
  <c r="Q15" i="33"/>
  <c r="P15" i="33"/>
  <c r="O15" i="33"/>
  <c r="N15" i="33"/>
  <c r="Y22" i="30"/>
  <c r="T25" i="30"/>
  <c r="T26" i="30"/>
  <c r="T27" i="30"/>
  <c r="T28" i="30"/>
  <c r="T29" i="30"/>
  <c r="T30" i="30"/>
  <c r="T24" i="30"/>
  <c r="T23" i="30"/>
  <c r="T17" i="30"/>
  <c r="T18" i="30"/>
  <c r="T19" i="30"/>
  <c r="T20" i="30"/>
  <c r="T21" i="30"/>
  <c r="T22" i="30"/>
  <c r="U9" i="30"/>
  <c r="U10" i="30"/>
  <c r="U11" i="30"/>
  <c r="U12" i="30"/>
  <c r="U13" i="30"/>
  <c r="U14" i="30"/>
  <c r="T9" i="30"/>
  <c r="T10" i="30"/>
  <c r="T11" i="30"/>
  <c r="T12" i="30"/>
  <c r="T13" i="30"/>
  <c r="T14" i="30"/>
  <c r="T8" i="30"/>
  <c r="T16" i="30"/>
  <c r="S16" i="30"/>
  <c r="T15" i="30"/>
  <c r="T7" i="30"/>
  <c r="S12" i="30"/>
  <c r="S13" i="30"/>
  <c r="S14" i="30"/>
  <c r="Q12" i="30"/>
  <c r="Q13" i="30"/>
  <c r="Q14" i="30"/>
  <c r="W13" i="30"/>
  <c r="Z13" i="30"/>
  <c r="V13" i="30"/>
  <c r="W12" i="30"/>
  <c r="Z12" i="30"/>
  <c r="V12" i="30"/>
  <c r="T55" i="30"/>
  <c r="T56" i="30"/>
  <c r="T57" i="30"/>
  <c r="T58" i="30"/>
  <c r="T59" i="30"/>
  <c r="T60" i="30"/>
  <c r="T54" i="30"/>
  <c r="T53" i="30"/>
  <c r="T47" i="30"/>
  <c r="T48" i="30"/>
  <c r="T49" i="30"/>
  <c r="T50" i="30"/>
  <c r="T51" i="30"/>
  <c r="T52" i="30"/>
  <c r="T39" i="30"/>
  <c r="T40" i="30"/>
  <c r="T41" i="30"/>
  <c r="T42" i="30"/>
  <c r="T43" i="30"/>
  <c r="T44" i="30"/>
  <c r="T46" i="30"/>
  <c r="T38" i="30"/>
  <c r="T45" i="30"/>
  <c r="T37" i="30"/>
  <c r="I62" i="33"/>
  <c r="J62" i="33"/>
  <c r="I67" i="30"/>
  <c r="J67" i="30"/>
  <c r="I68" i="30"/>
  <c r="J68" i="30"/>
  <c r="I69" i="30"/>
  <c r="J69" i="30"/>
  <c r="I70" i="30"/>
  <c r="J70" i="30"/>
  <c r="I71" i="30"/>
  <c r="J71" i="30"/>
  <c r="I75" i="30"/>
  <c r="J75" i="30"/>
  <c r="I76" i="30"/>
  <c r="J76" i="30"/>
  <c r="I78" i="30"/>
  <c r="J78" i="30"/>
  <c r="I79" i="30"/>
  <c r="J79" i="30"/>
  <c r="I80" i="30"/>
  <c r="J80" i="30"/>
  <c r="I81" i="30"/>
  <c r="J81" i="30"/>
  <c r="I83" i="30"/>
  <c r="J83" i="30"/>
  <c r="I84" i="30"/>
  <c r="J84" i="30"/>
  <c r="I85" i="30"/>
  <c r="J85" i="30"/>
  <c r="I86" i="30"/>
  <c r="J86" i="30"/>
  <c r="I87" i="30"/>
  <c r="J87" i="30"/>
  <c r="J88" i="30"/>
  <c r="J89" i="30"/>
  <c r="I54" i="30"/>
  <c r="J54" i="30"/>
  <c r="I55" i="30"/>
  <c r="J55" i="30"/>
  <c r="I56" i="30"/>
  <c r="J56" i="30"/>
  <c r="I57" i="30"/>
  <c r="J57" i="30"/>
  <c r="I58" i="30"/>
  <c r="J58" i="30"/>
  <c r="I59" i="30"/>
  <c r="J59" i="30"/>
  <c r="I60" i="30"/>
  <c r="J60" i="30"/>
  <c r="I53" i="30"/>
  <c r="I24" i="30"/>
  <c r="J24" i="30"/>
  <c r="I25" i="30"/>
  <c r="J25" i="30"/>
  <c r="I26" i="30"/>
  <c r="J26" i="30"/>
  <c r="I27" i="30"/>
  <c r="J27" i="30"/>
  <c r="I28" i="30"/>
  <c r="I88" i="30" s="1"/>
  <c r="J28" i="30"/>
  <c r="I29" i="30"/>
  <c r="I89" i="30" s="1"/>
  <c r="J29" i="30"/>
  <c r="I30" i="30"/>
  <c r="J30" i="30"/>
  <c r="I23" i="30"/>
  <c r="I84" i="28"/>
  <c r="I85" i="28"/>
  <c r="I86" i="28"/>
  <c r="I87" i="28"/>
  <c r="I88" i="28"/>
  <c r="I89" i="28"/>
  <c r="I90" i="28"/>
  <c r="I94" i="28"/>
  <c r="I95" i="28"/>
  <c r="I96" i="28"/>
  <c r="I97" i="28"/>
  <c r="I99" i="28"/>
  <c r="I100" i="28"/>
  <c r="I101" i="28"/>
  <c r="I102" i="28"/>
  <c r="I103" i="28"/>
  <c r="I105" i="28"/>
  <c r="I106" i="28"/>
  <c r="I107" i="28"/>
  <c r="I108" i="28"/>
  <c r="I109" i="28"/>
  <c r="I110" i="28"/>
  <c r="I111" i="28"/>
  <c r="I112" i="28"/>
  <c r="I116" i="28"/>
  <c r="T69" i="28"/>
  <c r="T71" i="28"/>
  <c r="T72" i="28"/>
  <c r="T73" i="28"/>
  <c r="T74" i="28"/>
  <c r="T77" i="28"/>
  <c r="T68" i="28"/>
  <c r="T58" i="28"/>
  <c r="T59" i="28"/>
  <c r="T60" i="28"/>
  <c r="T61" i="28"/>
  <c r="T62" i="28"/>
  <c r="T63" i="28"/>
  <c r="T64" i="28"/>
  <c r="T65" i="28"/>
  <c r="T66" i="28"/>
  <c r="T57" i="28"/>
  <c r="T56" i="28"/>
  <c r="T67" i="28"/>
  <c r="T47" i="28"/>
  <c r="T48" i="28"/>
  <c r="T49" i="28"/>
  <c r="T50" i="28"/>
  <c r="T51" i="28"/>
  <c r="T52" i="28"/>
  <c r="T53" i="28"/>
  <c r="T54" i="28"/>
  <c r="T55" i="28"/>
  <c r="T46" i="28"/>
  <c r="T45" i="28"/>
  <c r="T30" i="28"/>
  <c r="T32" i="28"/>
  <c r="T33" i="28"/>
  <c r="T34" i="28"/>
  <c r="T35" i="28"/>
  <c r="T36" i="28"/>
  <c r="T38" i="28"/>
  <c r="T29" i="28"/>
  <c r="T28" i="28"/>
  <c r="T19" i="28"/>
  <c r="T20" i="28"/>
  <c r="T21" i="28"/>
  <c r="T22" i="28"/>
  <c r="T23" i="28"/>
  <c r="T24" i="28"/>
  <c r="T25" i="28"/>
  <c r="T26" i="28"/>
  <c r="T27" i="28"/>
  <c r="T18" i="28"/>
  <c r="T9" i="28"/>
  <c r="T10" i="28"/>
  <c r="T11" i="28"/>
  <c r="T12" i="28"/>
  <c r="T13" i="28"/>
  <c r="T14" i="28"/>
  <c r="T15" i="28"/>
  <c r="T16" i="28"/>
  <c r="T8" i="28"/>
  <c r="T17" i="28"/>
  <c r="T7" i="28"/>
  <c r="I68" i="28"/>
  <c r="I69" i="28"/>
  <c r="I70" i="28"/>
  <c r="T70" i="28" s="1"/>
  <c r="I71" i="28"/>
  <c r="I72" i="28"/>
  <c r="I73" i="28"/>
  <c r="I74" i="28"/>
  <c r="I113" i="28" s="1"/>
  <c r="I75" i="28"/>
  <c r="I114" i="28" s="1"/>
  <c r="I76" i="28"/>
  <c r="T76" i="28" s="1"/>
  <c r="I77" i="28"/>
  <c r="I67" i="28"/>
  <c r="I29" i="28"/>
  <c r="I30" i="28"/>
  <c r="I31" i="28"/>
  <c r="T31" i="28" s="1"/>
  <c r="I32" i="28"/>
  <c r="I33" i="28"/>
  <c r="I34" i="28"/>
  <c r="I35" i="28"/>
  <c r="I36" i="28"/>
  <c r="I37" i="28"/>
  <c r="T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T55" i="12"/>
  <c r="T56" i="12"/>
  <c r="T57" i="12"/>
  <c r="T58" i="12"/>
  <c r="T59" i="12"/>
  <c r="T60" i="12"/>
  <c r="T61" i="12"/>
  <c r="T94" i="12" s="1"/>
  <c r="T62" i="12"/>
  <c r="T63" i="12"/>
  <c r="T64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5" i="12"/>
  <c r="T96" i="12"/>
  <c r="T7" i="12"/>
  <c r="T8" i="12"/>
  <c r="T9" i="12"/>
  <c r="T10" i="12"/>
  <c r="T11" i="12"/>
  <c r="T12" i="12"/>
  <c r="T13" i="12"/>
  <c r="T14" i="12"/>
  <c r="T15" i="12"/>
  <c r="T16" i="12"/>
  <c r="T46" i="12" s="1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7" i="12"/>
  <c r="T48" i="12"/>
  <c r="I101" i="47"/>
  <c r="J101" i="47"/>
  <c r="I102" i="47"/>
  <c r="J102" i="47"/>
  <c r="I103" i="47"/>
  <c r="J103" i="47"/>
  <c r="I104" i="47"/>
  <c r="J104" i="47"/>
  <c r="I105" i="47"/>
  <c r="J105" i="47"/>
  <c r="I106" i="47"/>
  <c r="J106" i="47"/>
  <c r="I107" i="47"/>
  <c r="J107" i="47"/>
  <c r="I108" i="47"/>
  <c r="J108" i="47"/>
  <c r="I109" i="47"/>
  <c r="J109" i="47"/>
  <c r="I112" i="47"/>
  <c r="J112" i="47"/>
  <c r="I113" i="47"/>
  <c r="J113" i="47"/>
  <c r="I114" i="47"/>
  <c r="J114" i="47"/>
  <c r="I115" i="47"/>
  <c r="J115" i="47"/>
  <c r="I116" i="47"/>
  <c r="J116" i="47"/>
  <c r="I117" i="47"/>
  <c r="J117" i="47"/>
  <c r="I118" i="47"/>
  <c r="J118" i="47"/>
  <c r="I119" i="47"/>
  <c r="J119" i="47"/>
  <c r="I120" i="47"/>
  <c r="J120" i="47"/>
  <c r="I121" i="47"/>
  <c r="J121" i="47"/>
  <c r="I122" i="47"/>
  <c r="J122" i="47"/>
  <c r="I123" i="47"/>
  <c r="J123" i="47"/>
  <c r="I124" i="47"/>
  <c r="J124" i="47"/>
  <c r="I125" i="47"/>
  <c r="J125" i="47"/>
  <c r="I126" i="47"/>
  <c r="J126" i="47"/>
  <c r="I127" i="47"/>
  <c r="J127" i="47"/>
  <c r="I128" i="47"/>
  <c r="J128" i="47"/>
  <c r="I129" i="47"/>
  <c r="J129" i="47"/>
  <c r="I130" i="47"/>
  <c r="J130" i="47"/>
  <c r="I131" i="47"/>
  <c r="J131" i="47"/>
  <c r="I132" i="47"/>
  <c r="J132" i="47"/>
  <c r="I133" i="47"/>
  <c r="J133" i="47"/>
  <c r="I134" i="47"/>
  <c r="J134" i="47"/>
  <c r="I135" i="47"/>
  <c r="J135" i="47"/>
  <c r="I136" i="47"/>
  <c r="J136" i="47"/>
  <c r="I137" i="47"/>
  <c r="J137" i="47"/>
  <c r="I138" i="47"/>
  <c r="J138" i="47"/>
  <c r="I139" i="47"/>
  <c r="J139" i="47"/>
  <c r="I140" i="47"/>
  <c r="J140" i="47"/>
  <c r="I141" i="47"/>
  <c r="J141" i="47"/>
  <c r="T54" i="47"/>
  <c r="T55" i="47"/>
  <c r="T56" i="47"/>
  <c r="T57" i="47"/>
  <c r="T92" i="47" s="1"/>
  <c r="T58" i="47"/>
  <c r="T59" i="47"/>
  <c r="T60" i="47"/>
  <c r="T61" i="47"/>
  <c r="T62" i="47"/>
  <c r="T63" i="47"/>
  <c r="T65" i="47"/>
  <c r="T66" i="47"/>
  <c r="T67" i="47"/>
  <c r="T68" i="47"/>
  <c r="T69" i="47"/>
  <c r="T70" i="47"/>
  <c r="T71" i="47"/>
  <c r="T72" i="47"/>
  <c r="T73" i="47"/>
  <c r="T74" i="47"/>
  <c r="T75" i="47"/>
  <c r="T76" i="47"/>
  <c r="T77" i="47"/>
  <c r="T78" i="47"/>
  <c r="T79" i="47"/>
  <c r="T80" i="47"/>
  <c r="T81" i="47"/>
  <c r="T82" i="47"/>
  <c r="T83" i="47"/>
  <c r="T84" i="47"/>
  <c r="T85" i="47"/>
  <c r="T86" i="47"/>
  <c r="T87" i="47"/>
  <c r="T88" i="47"/>
  <c r="T89" i="47"/>
  <c r="T90" i="47"/>
  <c r="T91" i="47"/>
  <c r="T93" i="47"/>
  <c r="T94" i="47"/>
  <c r="T7" i="47"/>
  <c r="T8" i="47"/>
  <c r="T9" i="47"/>
  <c r="T10" i="47"/>
  <c r="T11" i="47"/>
  <c r="T12" i="47"/>
  <c r="T13" i="47"/>
  <c r="T45" i="47" s="1"/>
  <c r="T14" i="47"/>
  <c r="T15" i="47"/>
  <c r="T16" i="47"/>
  <c r="T18" i="47"/>
  <c r="T19" i="47"/>
  <c r="T20" i="47"/>
  <c r="T21" i="47"/>
  <c r="T22" i="47"/>
  <c r="T23" i="47"/>
  <c r="T24" i="47"/>
  <c r="T25" i="47"/>
  <c r="T26" i="47"/>
  <c r="T27" i="47"/>
  <c r="T28" i="47"/>
  <c r="T29" i="47"/>
  <c r="T30" i="47"/>
  <c r="T31" i="47"/>
  <c r="T32" i="47"/>
  <c r="T33" i="47"/>
  <c r="T34" i="47"/>
  <c r="T35" i="47"/>
  <c r="T36" i="47"/>
  <c r="T37" i="47"/>
  <c r="T38" i="47"/>
  <c r="T39" i="47"/>
  <c r="T40" i="47"/>
  <c r="T41" i="47"/>
  <c r="T42" i="47"/>
  <c r="T43" i="47"/>
  <c r="T44" i="47"/>
  <c r="T46" i="47"/>
  <c r="T47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I139" i="46"/>
  <c r="I140" i="46"/>
  <c r="I141" i="46"/>
  <c r="T54" i="46"/>
  <c r="T55" i="46"/>
  <c r="T56" i="46"/>
  <c r="T57" i="46"/>
  <c r="T92" i="46" s="1"/>
  <c r="T58" i="46"/>
  <c r="T59" i="46"/>
  <c r="T60" i="46"/>
  <c r="T61" i="46"/>
  <c r="T62" i="46"/>
  <c r="T63" i="46"/>
  <c r="T65" i="46"/>
  <c r="T66" i="46"/>
  <c r="T67" i="46"/>
  <c r="T68" i="46"/>
  <c r="T69" i="46"/>
  <c r="T70" i="46"/>
  <c r="T71" i="46"/>
  <c r="T72" i="46"/>
  <c r="T73" i="46"/>
  <c r="T74" i="46"/>
  <c r="T75" i="46"/>
  <c r="T76" i="46"/>
  <c r="T77" i="46"/>
  <c r="T78" i="46"/>
  <c r="T79" i="46"/>
  <c r="T80" i="46"/>
  <c r="T81" i="46"/>
  <c r="T82" i="46"/>
  <c r="T83" i="46"/>
  <c r="T84" i="46"/>
  <c r="T85" i="46"/>
  <c r="T86" i="46"/>
  <c r="T87" i="46"/>
  <c r="T88" i="46"/>
  <c r="T89" i="46"/>
  <c r="T90" i="46"/>
  <c r="T91" i="46"/>
  <c r="T93" i="46"/>
  <c r="T94" i="46"/>
  <c r="T7" i="46"/>
  <c r="T8" i="46"/>
  <c r="T9" i="46"/>
  <c r="T10" i="46"/>
  <c r="T11" i="46"/>
  <c r="T12" i="46"/>
  <c r="T13" i="46"/>
  <c r="T45" i="46" s="1"/>
  <c r="T14" i="46"/>
  <c r="T15" i="46"/>
  <c r="T16" i="46"/>
  <c r="T18" i="46"/>
  <c r="T19" i="46"/>
  <c r="T20" i="46"/>
  <c r="T21" i="46"/>
  <c r="T22" i="46"/>
  <c r="T23" i="46"/>
  <c r="T24" i="46"/>
  <c r="T25" i="46"/>
  <c r="T26" i="46"/>
  <c r="T27" i="46"/>
  <c r="T28" i="46"/>
  <c r="T29" i="46"/>
  <c r="T30" i="46"/>
  <c r="T31" i="46"/>
  <c r="T32" i="46"/>
  <c r="T33" i="46"/>
  <c r="T34" i="46"/>
  <c r="T35" i="46"/>
  <c r="T36" i="46"/>
  <c r="T37" i="46"/>
  <c r="T38" i="46"/>
  <c r="T39" i="46"/>
  <c r="T40" i="46"/>
  <c r="T41" i="46"/>
  <c r="T42" i="46"/>
  <c r="T43" i="46"/>
  <c r="T44" i="46"/>
  <c r="T46" i="46"/>
  <c r="T47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I139" i="45"/>
  <c r="I140" i="45"/>
  <c r="I141" i="45"/>
  <c r="T54" i="45"/>
  <c r="T92" i="45" s="1"/>
  <c r="T55" i="45"/>
  <c r="T56" i="45"/>
  <c r="T57" i="45"/>
  <c r="T58" i="45"/>
  <c r="T59" i="45"/>
  <c r="T60" i="45"/>
  <c r="T61" i="45"/>
  <c r="T62" i="45"/>
  <c r="T63" i="45"/>
  <c r="T65" i="45"/>
  <c r="T66" i="45"/>
  <c r="T67" i="45"/>
  <c r="T68" i="45"/>
  <c r="T69" i="45"/>
  <c r="T70" i="45"/>
  <c r="T71" i="45"/>
  <c r="T72" i="45"/>
  <c r="T73" i="45"/>
  <c r="T74" i="45"/>
  <c r="T75" i="45"/>
  <c r="T76" i="45"/>
  <c r="T77" i="45"/>
  <c r="T78" i="45"/>
  <c r="T79" i="45"/>
  <c r="T80" i="45"/>
  <c r="T81" i="45"/>
  <c r="T82" i="45"/>
  <c r="T83" i="45"/>
  <c r="T84" i="45"/>
  <c r="T85" i="45"/>
  <c r="T86" i="45"/>
  <c r="T87" i="45"/>
  <c r="T88" i="45"/>
  <c r="T89" i="45"/>
  <c r="T90" i="45"/>
  <c r="T91" i="45"/>
  <c r="T93" i="45"/>
  <c r="T94" i="45"/>
  <c r="T7" i="45"/>
  <c r="T8" i="45"/>
  <c r="T9" i="45"/>
  <c r="T10" i="45"/>
  <c r="T11" i="45"/>
  <c r="T12" i="45"/>
  <c r="T13" i="45"/>
  <c r="T45" i="45" s="1"/>
  <c r="T14" i="45"/>
  <c r="T15" i="45"/>
  <c r="T16" i="45"/>
  <c r="T18" i="45"/>
  <c r="T19" i="45"/>
  <c r="T20" i="45"/>
  <c r="T21" i="45"/>
  <c r="T22" i="45"/>
  <c r="T23" i="45"/>
  <c r="T24" i="45"/>
  <c r="T25" i="45"/>
  <c r="T26" i="45"/>
  <c r="T27" i="45"/>
  <c r="T28" i="45"/>
  <c r="T29" i="45"/>
  <c r="T30" i="45"/>
  <c r="T31" i="45"/>
  <c r="T32" i="45"/>
  <c r="T33" i="45"/>
  <c r="T34" i="45"/>
  <c r="T35" i="45"/>
  <c r="T36" i="45"/>
  <c r="T37" i="45"/>
  <c r="T38" i="45"/>
  <c r="T39" i="45"/>
  <c r="T40" i="45"/>
  <c r="T41" i="45"/>
  <c r="T42" i="45"/>
  <c r="T43" i="45"/>
  <c r="T44" i="45"/>
  <c r="T46" i="45"/>
  <c r="T47" i="45"/>
  <c r="I55" i="23"/>
  <c r="J55" i="23"/>
  <c r="I56" i="23"/>
  <c r="J56" i="23"/>
  <c r="I57" i="23"/>
  <c r="J57" i="23"/>
  <c r="I58" i="23"/>
  <c r="J58" i="23"/>
  <c r="I60" i="23"/>
  <c r="J60" i="23"/>
  <c r="I61" i="23"/>
  <c r="J61" i="23"/>
  <c r="I62" i="23"/>
  <c r="J62" i="23"/>
  <c r="I63" i="23"/>
  <c r="J63" i="23"/>
  <c r="I64" i="23"/>
  <c r="J64" i="23"/>
  <c r="I65" i="23"/>
  <c r="J65" i="23"/>
  <c r="I66" i="23"/>
  <c r="J66" i="23"/>
  <c r="I67" i="23"/>
  <c r="J67" i="23"/>
  <c r="I68" i="23"/>
  <c r="J68" i="23"/>
  <c r="I69" i="23"/>
  <c r="J69" i="23"/>
  <c r="I70" i="23"/>
  <c r="J70" i="23"/>
  <c r="I71" i="23"/>
  <c r="J71" i="23"/>
  <c r="I72" i="23"/>
  <c r="J72" i="23"/>
  <c r="T48" i="23"/>
  <c r="T47" i="23"/>
  <c r="T46" i="23"/>
  <c r="T33" i="23"/>
  <c r="T34" i="23"/>
  <c r="T35" i="23"/>
  <c r="T36" i="23"/>
  <c r="T37" i="23"/>
  <c r="T38" i="23"/>
  <c r="T39" i="23"/>
  <c r="T40" i="23"/>
  <c r="T41" i="23"/>
  <c r="T42" i="23"/>
  <c r="T43" i="23"/>
  <c r="T44" i="23"/>
  <c r="T32" i="23"/>
  <c r="T45" i="23"/>
  <c r="T31" i="23"/>
  <c r="T23" i="23"/>
  <c r="T22" i="23"/>
  <c r="T24" i="23"/>
  <c r="T21" i="23"/>
  <c r="T9" i="23"/>
  <c r="T10" i="23"/>
  <c r="T11" i="23"/>
  <c r="T12" i="23"/>
  <c r="T13" i="23"/>
  <c r="T14" i="23"/>
  <c r="T15" i="23"/>
  <c r="T16" i="23"/>
  <c r="T17" i="23"/>
  <c r="T18" i="23"/>
  <c r="T19" i="23"/>
  <c r="T20" i="23"/>
  <c r="T8" i="23"/>
  <c r="T7" i="23"/>
  <c r="I21" i="23"/>
  <c r="I55" i="22"/>
  <c r="J55" i="22"/>
  <c r="I56" i="22"/>
  <c r="J56" i="22"/>
  <c r="I57" i="22"/>
  <c r="J57" i="22"/>
  <c r="I58" i="22"/>
  <c r="J58" i="22"/>
  <c r="I60" i="22"/>
  <c r="J60" i="22"/>
  <c r="I61" i="22"/>
  <c r="J61" i="22"/>
  <c r="I62" i="22"/>
  <c r="J62" i="22"/>
  <c r="I63" i="22"/>
  <c r="J63" i="22"/>
  <c r="I64" i="22"/>
  <c r="J64" i="22"/>
  <c r="I65" i="22"/>
  <c r="J65" i="22"/>
  <c r="I66" i="22"/>
  <c r="J66" i="22"/>
  <c r="I67" i="22"/>
  <c r="J67" i="22"/>
  <c r="I68" i="22"/>
  <c r="J68" i="22"/>
  <c r="I69" i="22"/>
  <c r="J69" i="22"/>
  <c r="I70" i="22"/>
  <c r="J70" i="22"/>
  <c r="I71" i="22"/>
  <c r="J71" i="22"/>
  <c r="I72" i="22"/>
  <c r="J72" i="22"/>
  <c r="D36" i="28"/>
  <c r="E36" i="28"/>
  <c r="F36" i="28"/>
  <c r="G36" i="28"/>
  <c r="H36" i="28"/>
  <c r="J36" i="28"/>
  <c r="K36" i="28"/>
  <c r="L36" i="28"/>
  <c r="C36" i="28"/>
  <c r="I94" i="12"/>
  <c r="I95" i="12"/>
  <c r="I96" i="12"/>
  <c r="I46" i="12"/>
  <c r="I47" i="12"/>
  <c r="I48" i="12"/>
  <c r="I93" i="47"/>
  <c r="I94" i="47"/>
  <c r="I45" i="47"/>
  <c r="J45" i="47"/>
  <c r="I46" i="47"/>
  <c r="J46" i="47"/>
  <c r="I47" i="47"/>
  <c r="J47" i="47"/>
  <c r="I92" i="46"/>
  <c r="J92" i="46"/>
  <c r="I93" i="46"/>
  <c r="J93" i="46"/>
  <c r="I94" i="46"/>
  <c r="J94" i="46"/>
  <c r="I45" i="46"/>
  <c r="I46" i="46"/>
  <c r="I47" i="46"/>
  <c r="I92" i="45"/>
  <c r="I93" i="45"/>
  <c r="I94" i="45"/>
  <c r="I45" i="45"/>
  <c r="I46" i="45"/>
  <c r="I47" i="45"/>
  <c r="I48" i="23"/>
  <c r="I45" i="23"/>
  <c r="J45" i="23"/>
  <c r="I24" i="23"/>
  <c r="I7" i="23"/>
  <c r="I31" i="23"/>
  <c r="I24" i="22"/>
  <c r="I48" i="22"/>
  <c r="J48" i="22"/>
  <c r="I45" i="22"/>
  <c r="I31" i="22"/>
  <c r="I7" i="22"/>
  <c r="I21" i="22"/>
  <c r="T75" i="28" l="1"/>
  <c r="I55" i="21"/>
  <c r="J55" i="21"/>
  <c r="I56" i="21"/>
  <c r="J56" i="21"/>
  <c r="I57" i="21"/>
  <c r="J57" i="21"/>
  <c r="I58" i="21"/>
  <c r="J58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69" i="21"/>
  <c r="J69" i="21"/>
  <c r="I70" i="21"/>
  <c r="J70" i="21"/>
  <c r="I71" i="21"/>
  <c r="J71" i="21"/>
  <c r="I72" i="21"/>
  <c r="J72" i="21"/>
  <c r="I24" i="21"/>
  <c r="I48" i="21"/>
  <c r="I31" i="21"/>
  <c r="I45" i="21"/>
  <c r="I21" i="21"/>
  <c r="I7" i="21"/>
  <c r="V8" i="46"/>
  <c r="W8" i="46"/>
  <c r="V9" i="46"/>
  <c r="W9" i="46"/>
  <c r="V11" i="46"/>
  <c r="W11" i="46"/>
  <c r="V12" i="46"/>
  <c r="W12" i="46"/>
  <c r="V14" i="46"/>
  <c r="W14" i="46"/>
  <c r="V15" i="46"/>
  <c r="W15" i="46"/>
  <c r="V19" i="46"/>
  <c r="W19" i="46"/>
  <c r="V20" i="46"/>
  <c r="W20" i="46"/>
  <c r="V22" i="46"/>
  <c r="W22" i="46"/>
  <c r="V23" i="46"/>
  <c r="W23" i="46"/>
  <c r="V25" i="46"/>
  <c r="W25" i="46"/>
  <c r="V26" i="46"/>
  <c r="W26" i="46"/>
  <c r="V28" i="46"/>
  <c r="W28" i="46"/>
  <c r="V29" i="46"/>
  <c r="W29" i="46"/>
  <c r="V31" i="46"/>
  <c r="W31" i="46"/>
  <c r="V32" i="46"/>
  <c r="W32" i="46"/>
  <c r="V34" i="46"/>
  <c r="W34" i="46"/>
  <c r="V35" i="46"/>
  <c r="W35" i="46"/>
  <c r="V37" i="46"/>
  <c r="W37" i="46"/>
  <c r="V38" i="46"/>
  <c r="W38" i="46"/>
  <c r="V40" i="46"/>
  <c r="W40" i="46"/>
  <c r="V41" i="46"/>
  <c r="W41" i="46"/>
  <c r="V43" i="46"/>
  <c r="W43" i="46"/>
  <c r="V44" i="46"/>
  <c r="W44" i="46"/>
  <c r="H25" i="20"/>
  <c r="H26" i="20"/>
  <c r="H18" i="20"/>
  <c r="H9" i="20"/>
  <c r="S7" i="20" s="1"/>
  <c r="I9" i="20"/>
  <c r="S16" i="19"/>
  <c r="S18" i="19" s="1"/>
  <c r="S17" i="19"/>
  <c r="S7" i="19"/>
  <c r="S9" i="19" s="1"/>
  <c r="S8" i="19"/>
  <c r="H25" i="19"/>
  <c r="I25" i="19"/>
  <c r="H26" i="19"/>
  <c r="I26" i="19"/>
  <c r="H27" i="19"/>
  <c r="I27" i="19"/>
  <c r="H18" i="19"/>
  <c r="H9" i="19"/>
  <c r="S16" i="36"/>
  <c r="S18" i="36" s="1"/>
  <c r="S17" i="36"/>
  <c r="S7" i="36"/>
  <c r="S9" i="36" s="1"/>
  <c r="S8" i="36"/>
  <c r="H25" i="36"/>
  <c r="H26" i="36"/>
  <c r="H27" i="36"/>
  <c r="H18" i="36"/>
  <c r="H9" i="36"/>
  <c r="H27" i="20" l="1"/>
  <c r="S8" i="20"/>
  <c r="S9" i="20" s="1"/>
  <c r="S17" i="20"/>
  <c r="S16" i="20"/>
  <c r="S18" i="20" s="1"/>
  <c r="L96" i="33"/>
  <c r="H105" i="33"/>
  <c r="K105" i="33"/>
  <c r="L105" i="33"/>
  <c r="F106" i="33"/>
  <c r="G106" i="33"/>
  <c r="H84" i="33"/>
  <c r="K84" i="33"/>
  <c r="L84" i="33"/>
  <c r="F85" i="33"/>
  <c r="G85" i="33"/>
  <c r="O60" i="33"/>
  <c r="P60" i="33"/>
  <c r="Q60" i="33"/>
  <c r="R60" i="33"/>
  <c r="S60" i="33"/>
  <c r="U60" i="33"/>
  <c r="V60" i="33"/>
  <c r="W60" i="33"/>
  <c r="N60" i="33"/>
  <c r="D36" i="33"/>
  <c r="C35" i="33"/>
  <c r="H27" i="33"/>
  <c r="J27" i="33"/>
  <c r="Z60" i="33" l="1"/>
  <c r="K9" i="19"/>
  <c r="J9" i="19"/>
  <c r="K47" i="12"/>
  <c r="L47" i="12"/>
  <c r="K48" i="12"/>
  <c r="L48" i="12"/>
  <c r="C100" i="33" l="1"/>
  <c r="D100" i="33"/>
  <c r="E100" i="33"/>
  <c r="F100" i="33"/>
  <c r="G100" i="33"/>
  <c r="H100" i="33"/>
  <c r="K100" i="33"/>
  <c r="L100" i="33"/>
  <c r="C101" i="33"/>
  <c r="D101" i="33"/>
  <c r="E101" i="33"/>
  <c r="F101" i="33"/>
  <c r="G101" i="33"/>
  <c r="H101" i="33"/>
  <c r="K101" i="33"/>
  <c r="L101" i="33"/>
  <c r="C102" i="33"/>
  <c r="D102" i="33"/>
  <c r="E102" i="33"/>
  <c r="F102" i="33"/>
  <c r="G102" i="33"/>
  <c r="H102" i="33"/>
  <c r="K102" i="33"/>
  <c r="L102" i="33"/>
  <c r="C103" i="33"/>
  <c r="D103" i="33"/>
  <c r="E103" i="33"/>
  <c r="F103" i="33"/>
  <c r="G103" i="33"/>
  <c r="H103" i="33"/>
  <c r="K103" i="33"/>
  <c r="L103" i="33"/>
  <c r="C104" i="33"/>
  <c r="D104" i="33"/>
  <c r="E104" i="33"/>
  <c r="F104" i="33"/>
  <c r="G104" i="33"/>
  <c r="H104" i="33"/>
  <c r="K104" i="33"/>
  <c r="L104" i="33"/>
  <c r="D99" i="33"/>
  <c r="E99" i="33"/>
  <c r="F99" i="33"/>
  <c r="G99" i="33"/>
  <c r="H99" i="33"/>
  <c r="K99" i="33"/>
  <c r="L99" i="33"/>
  <c r="C99" i="33"/>
  <c r="L78" i="33"/>
  <c r="L79" i="33"/>
  <c r="L80" i="33"/>
  <c r="L81" i="33"/>
  <c r="L82" i="33"/>
  <c r="L83" i="33"/>
  <c r="L87" i="33"/>
  <c r="L88" i="33"/>
  <c r="L89" i="33"/>
  <c r="L90" i="33"/>
  <c r="L92" i="33"/>
  <c r="L93" i="33"/>
  <c r="L94" i="33"/>
  <c r="L95" i="33"/>
  <c r="L97" i="33"/>
  <c r="G79" i="33"/>
  <c r="G80" i="33"/>
  <c r="G81" i="33"/>
  <c r="G82" i="33"/>
  <c r="G83" i="33"/>
  <c r="G87" i="33"/>
  <c r="G88" i="33"/>
  <c r="G89" i="33"/>
  <c r="G90" i="33"/>
  <c r="G91" i="33"/>
  <c r="G92" i="33"/>
  <c r="G93" i="33"/>
  <c r="G95" i="33"/>
  <c r="G97" i="33"/>
  <c r="G78" i="33"/>
  <c r="G62" i="33"/>
  <c r="R43" i="33" s="1"/>
  <c r="G63" i="33"/>
  <c r="G64" i="33"/>
  <c r="G65" i="33"/>
  <c r="G66" i="33"/>
  <c r="G67" i="33"/>
  <c r="G68" i="33"/>
  <c r="G69" i="33"/>
  <c r="G71" i="33"/>
  <c r="C79" i="33"/>
  <c r="D79" i="33"/>
  <c r="E79" i="33"/>
  <c r="F79" i="33"/>
  <c r="H79" i="33"/>
  <c r="K79" i="33"/>
  <c r="C80" i="33"/>
  <c r="D80" i="33"/>
  <c r="E80" i="33"/>
  <c r="F80" i="33"/>
  <c r="H80" i="33"/>
  <c r="K80" i="33"/>
  <c r="C81" i="33"/>
  <c r="D81" i="33"/>
  <c r="E81" i="33"/>
  <c r="F81" i="33"/>
  <c r="H81" i="33"/>
  <c r="K81" i="33"/>
  <c r="C82" i="33"/>
  <c r="D82" i="33"/>
  <c r="E82" i="33"/>
  <c r="F82" i="33"/>
  <c r="H82" i="33"/>
  <c r="K82" i="33"/>
  <c r="C83" i="33"/>
  <c r="D83" i="33"/>
  <c r="E83" i="33"/>
  <c r="F83" i="33"/>
  <c r="H83" i="33"/>
  <c r="K83" i="33"/>
  <c r="C87" i="33"/>
  <c r="D87" i="33"/>
  <c r="E87" i="33"/>
  <c r="F87" i="33"/>
  <c r="K87" i="33"/>
  <c r="C88" i="33"/>
  <c r="D88" i="33"/>
  <c r="E88" i="33"/>
  <c r="F88" i="33"/>
  <c r="H88" i="33"/>
  <c r="K88" i="33"/>
  <c r="C89" i="33"/>
  <c r="D89" i="33"/>
  <c r="E89" i="33"/>
  <c r="F89" i="33"/>
  <c r="H89" i="33"/>
  <c r="K89" i="33"/>
  <c r="C90" i="33"/>
  <c r="D90" i="33"/>
  <c r="E90" i="33"/>
  <c r="F90" i="33"/>
  <c r="H90" i="33"/>
  <c r="K90" i="33"/>
  <c r="F91" i="33"/>
  <c r="H91" i="33"/>
  <c r="C92" i="33"/>
  <c r="D92" i="33"/>
  <c r="E92" i="33"/>
  <c r="F92" i="33"/>
  <c r="H92" i="33"/>
  <c r="K92" i="33"/>
  <c r="C93" i="33"/>
  <c r="D93" i="33"/>
  <c r="E93" i="33"/>
  <c r="F93" i="33"/>
  <c r="H93" i="33"/>
  <c r="K93" i="33"/>
  <c r="H94" i="33"/>
  <c r="K94" i="33"/>
  <c r="E95" i="33"/>
  <c r="F95" i="33"/>
  <c r="H95" i="33"/>
  <c r="K95" i="33"/>
  <c r="C97" i="33"/>
  <c r="D97" i="33"/>
  <c r="E97" i="33"/>
  <c r="F97" i="33"/>
  <c r="K97" i="33"/>
  <c r="Y49" i="33"/>
  <c r="Y59" i="33"/>
  <c r="Y8" i="33"/>
  <c r="Y9" i="33"/>
  <c r="Y10" i="33"/>
  <c r="Y11" i="33"/>
  <c r="Y12" i="33"/>
  <c r="Y13" i="33"/>
  <c r="Y16" i="33"/>
  <c r="V9" i="33"/>
  <c r="W9" i="33"/>
  <c r="V10" i="33"/>
  <c r="W10" i="33"/>
  <c r="V11" i="33"/>
  <c r="W11" i="33"/>
  <c r="V12" i="33"/>
  <c r="W12" i="33"/>
  <c r="V13" i="33"/>
  <c r="W13" i="33"/>
  <c r="V14" i="33"/>
  <c r="W14" i="33"/>
  <c r="W8" i="33"/>
  <c r="V8" i="33"/>
  <c r="S19" i="33"/>
  <c r="U19" i="33"/>
  <c r="S20" i="33"/>
  <c r="U20" i="33"/>
  <c r="S21" i="33"/>
  <c r="U21" i="33"/>
  <c r="S22" i="33"/>
  <c r="U22" i="33"/>
  <c r="S23" i="33"/>
  <c r="U23" i="33"/>
  <c r="S24" i="33"/>
  <c r="U24" i="33"/>
  <c r="S26" i="33"/>
  <c r="U26" i="33"/>
  <c r="U18" i="33"/>
  <c r="S18" i="33"/>
  <c r="S9" i="33"/>
  <c r="U9" i="33"/>
  <c r="S10" i="33"/>
  <c r="U10" i="33"/>
  <c r="S11" i="33"/>
  <c r="U11" i="33"/>
  <c r="S12" i="33"/>
  <c r="U12" i="33"/>
  <c r="S13" i="33"/>
  <c r="U13" i="33"/>
  <c r="S14" i="33"/>
  <c r="U14" i="33"/>
  <c r="S16" i="33"/>
  <c r="U16" i="33"/>
  <c r="U8" i="33"/>
  <c r="S8" i="33"/>
  <c r="Q8" i="33"/>
  <c r="R8" i="33"/>
  <c r="Q9" i="33"/>
  <c r="R9" i="33"/>
  <c r="Q10" i="33"/>
  <c r="R10" i="33"/>
  <c r="Q11" i="33"/>
  <c r="R11" i="33"/>
  <c r="Q12" i="33"/>
  <c r="R12" i="33"/>
  <c r="Q13" i="33"/>
  <c r="R13" i="33"/>
  <c r="Q14" i="33"/>
  <c r="R14" i="33"/>
  <c r="Q16" i="33"/>
  <c r="R16" i="33"/>
  <c r="Q17" i="33"/>
  <c r="Q18" i="33"/>
  <c r="R18" i="33"/>
  <c r="Q19" i="33"/>
  <c r="R19" i="33"/>
  <c r="Q20" i="33"/>
  <c r="R20" i="33"/>
  <c r="Q21" i="33"/>
  <c r="R21" i="33"/>
  <c r="Q22" i="33"/>
  <c r="R22" i="33"/>
  <c r="Q23" i="33"/>
  <c r="R23" i="33"/>
  <c r="Q24" i="33"/>
  <c r="R24" i="33"/>
  <c r="Q26" i="33"/>
  <c r="R26" i="33"/>
  <c r="R44" i="33"/>
  <c r="S44" i="33"/>
  <c r="R45" i="33"/>
  <c r="S45" i="33"/>
  <c r="R46" i="33"/>
  <c r="S46" i="33"/>
  <c r="R47" i="33"/>
  <c r="S47" i="33"/>
  <c r="R48" i="33"/>
  <c r="S48" i="33"/>
  <c r="R49" i="33"/>
  <c r="S49" i="33"/>
  <c r="R50" i="33"/>
  <c r="S50" i="33"/>
  <c r="R51" i="33"/>
  <c r="S51" i="33"/>
  <c r="R53" i="33"/>
  <c r="S53" i="33"/>
  <c r="R54" i="33"/>
  <c r="S54" i="33"/>
  <c r="R55" i="33"/>
  <c r="S55" i="33"/>
  <c r="R56" i="33"/>
  <c r="S56" i="33"/>
  <c r="R57" i="33"/>
  <c r="S57" i="33"/>
  <c r="R58" i="33"/>
  <c r="S58" i="33"/>
  <c r="R59" i="33"/>
  <c r="S59" i="33"/>
  <c r="R61" i="33"/>
  <c r="S61" i="33"/>
  <c r="E45" i="30"/>
  <c r="F45" i="30"/>
  <c r="G45" i="30"/>
  <c r="E37" i="30"/>
  <c r="F37" i="30"/>
  <c r="G37" i="30"/>
  <c r="E15" i="30"/>
  <c r="F15" i="30"/>
  <c r="G15" i="30"/>
  <c r="E7" i="30"/>
  <c r="F7" i="30"/>
  <c r="G7" i="30"/>
  <c r="E17" i="28"/>
  <c r="F17" i="28"/>
  <c r="G17" i="28"/>
  <c r="E7" i="28"/>
  <c r="F7" i="28"/>
  <c r="G7" i="28"/>
  <c r="R19" i="30" l="1"/>
  <c r="R20" i="30"/>
  <c r="R21" i="30"/>
  <c r="R22" i="30"/>
  <c r="R16" i="30"/>
  <c r="R18" i="30"/>
  <c r="R17" i="30"/>
  <c r="P12" i="30"/>
  <c r="P13" i="30"/>
  <c r="N82" i="33"/>
  <c r="N90" i="33"/>
  <c r="R52" i="33"/>
  <c r="R62" i="33" s="1"/>
  <c r="N92" i="33"/>
  <c r="N80" i="33"/>
  <c r="N88" i="33"/>
  <c r="N97" i="33"/>
  <c r="N95" i="33"/>
  <c r="N84" i="33"/>
  <c r="N94" i="33"/>
  <c r="N83" i="33"/>
  <c r="N93" i="33"/>
  <c r="N81" i="33"/>
  <c r="N89" i="33"/>
  <c r="N87" i="33"/>
  <c r="Y21" i="33"/>
  <c r="Y22" i="33"/>
  <c r="Y23" i="33"/>
  <c r="Y24" i="33"/>
  <c r="G27" i="33"/>
  <c r="C68" i="30"/>
  <c r="D68" i="30"/>
  <c r="E68" i="30"/>
  <c r="F68" i="30"/>
  <c r="G68" i="30"/>
  <c r="H68" i="30"/>
  <c r="K68" i="30"/>
  <c r="L68" i="30"/>
  <c r="D69" i="30"/>
  <c r="E69" i="30"/>
  <c r="F69" i="30"/>
  <c r="G69" i="30"/>
  <c r="H69" i="30"/>
  <c r="K69" i="30"/>
  <c r="L69" i="30"/>
  <c r="C70" i="30"/>
  <c r="D70" i="30"/>
  <c r="E70" i="30"/>
  <c r="F70" i="30"/>
  <c r="G70" i="30"/>
  <c r="H70" i="30"/>
  <c r="K70" i="30"/>
  <c r="L70" i="30"/>
  <c r="C71" i="30"/>
  <c r="D71" i="30"/>
  <c r="E71" i="30"/>
  <c r="F71" i="30"/>
  <c r="G71" i="30"/>
  <c r="H71" i="30"/>
  <c r="K71" i="30"/>
  <c r="L71" i="30"/>
  <c r="E75" i="30"/>
  <c r="F75" i="30"/>
  <c r="G75" i="30"/>
  <c r="H75" i="30"/>
  <c r="K75" i="30"/>
  <c r="L75" i="30"/>
  <c r="C76" i="30"/>
  <c r="D76" i="30"/>
  <c r="E76" i="30"/>
  <c r="F76" i="30"/>
  <c r="G76" i="30"/>
  <c r="H76" i="30"/>
  <c r="K76" i="30"/>
  <c r="L76" i="30"/>
  <c r="C78" i="30"/>
  <c r="D78" i="30"/>
  <c r="E78" i="30"/>
  <c r="F78" i="30"/>
  <c r="G78" i="30"/>
  <c r="H78" i="30"/>
  <c r="K78" i="30"/>
  <c r="L78" i="30"/>
  <c r="C79" i="30"/>
  <c r="D79" i="30"/>
  <c r="E79" i="30"/>
  <c r="F79" i="30"/>
  <c r="G79" i="30"/>
  <c r="H79" i="30"/>
  <c r="K79" i="30"/>
  <c r="L79" i="30"/>
  <c r="H80" i="30"/>
  <c r="K80" i="30"/>
  <c r="L80" i="30"/>
  <c r="H81" i="30"/>
  <c r="K81" i="30"/>
  <c r="L81" i="30"/>
  <c r="D82" i="30"/>
  <c r="E82" i="30"/>
  <c r="F82" i="30"/>
  <c r="G67" i="30"/>
  <c r="H67" i="30"/>
  <c r="R47" i="30"/>
  <c r="R48" i="30"/>
  <c r="R49" i="30"/>
  <c r="R50" i="30"/>
  <c r="R51" i="30"/>
  <c r="R52" i="30"/>
  <c r="R46" i="30"/>
  <c r="R39" i="30"/>
  <c r="R40" i="30"/>
  <c r="R41" i="30"/>
  <c r="R42" i="30"/>
  <c r="R43" i="30"/>
  <c r="R44" i="30"/>
  <c r="R38" i="30"/>
  <c r="G23" i="30"/>
  <c r="R7" i="30" s="1"/>
  <c r="R9" i="30"/>
  <c r="R10" i="30"/>
  <c r="R11" i="30"/>
  <c r="R12" i="30"/>
  <c r="R13" i="30"/>
  <c r="R14" i="30"/>
  <c r="R8" i="30"/>
  <c r="C85" i="28"/>
  <c r="D85" i="28"/>
  <c r="E85" i="28"/>
  <c r="F85" i="28"/>
  <c r="G85" i="28"/>
  <c r="H85" i="28"/>
  <c r="J85" i="28"/>
  <c r="K85" i="28"/>
  <c r="L85" i="28"/>
  <c r="C86" i="28"/>
  <c r="D86" i="28"/>
  <c r="E86" i="28"/>
  <c r="F86" i="28"/>
  <c r="G86" i="28"/>
  <c r="H86" i="28"/>
  <c r="J86" i="28"/>
  <c r="K86" i="28"/>
  <c r="L86" i="28"/>
  <c r="C87" i="28"/>
  <c r="D87" i="28"/>
  <c r="E87" i="28"/>
  <c r="F87" i="28"/>
  <c r="G87" i="28"/>
  <c r="H87" i="28"/>
  <c r="J87" i="28"/>
  <c r="K87" i="28"/>
  <c r="L87" i="28"/>
  <c r="C88" i="28"/>
  <c r="D88" i="28"/>
  <c r="E88" i="28"/>
  <c r="F88" i="28"/>
  <c r="G88" i="28"/>
  <c r="H88" i="28"/>
  <c r="J88" i="28"/>
  <c r="K88" i="28"/>
  <c r="L88" i="28"/>
  <c r="C89" i="28"/>
  <c r="D89" i="28"/>
  <c r="E89" i="28"/>
  <c r="F89" i="28"/>
  <c r="G89" i="28"/>
  <c r="H89" i="28"/>
  <c r="J89" i="28"/>
  <c r="K89" i="28"/>
  <c r="L89" i="28"/>
  <c r="H90" i="28"/>
  <c r="J90" i="28"/>
  <c r="K90" i="28"/>
  <c r="L90" i="28"/>
  <c r="F91" i="28"/>
  <c r="G91" i="28"/>
  <c r="C94" i="28"/>
  <c r="D94" i="28"/>
  <c r="E94" i="28"/>
  <c r="F94" i="28"/>
  <c r="G94" i="28"/>
  <c r="H94" i="28"/>
  <c r="J94" i="28"/>
  <c r="K94" i="28"/>
  <c r="L94" i="28"/>
  <c r="E95" i="28"/>
  <c r="F95" i="28"/>
  <c r="G95" i="28"/>
  <c r="H95" i="28"/>
  <c r="J95" i="28"/>
  <c r="K95" i="28"/>
  <c r="L95" i="28"/>
  <c r="C96" i="28"/>
  <c r="D96" i="28"/>
  <c r="E96" i="28"/>
  <c r="F96" i="28"/>
  <c r="G96" i="28"/>
  <c r="H96" i="28"/>
  <c r="J96" i="28"/>
  <c r="K96" i="28"/>
  <c r="L96" i="28"/>
  <c r="C97" i="28"/>
  <c r="D97" i="28"/>
  <c r="E97" i="28"/>
  <c r="F97" i="28"/>
  <c r="G97" i="28"/>
  <c r="H97" i="28"/>
  <c r="J97" i="28"/>
  <c r="K97" i="28"/>
  <c r="L97" i="28"/>
  <c r="F98" i="28"/>
  <c r="G98" i="28"/>
  <c r="H98" i="28"/>
  <c r="C99" i="28"/>
  <c r="D99" i="28"/>
  <c r="E99" i="28"/>
  <c r="F99" i="28"/>
  <c r="G99" i="28"/>
  <c r="H99" i="28"/>
  <c r="J99" i="28"/>
  <c r="K99" i="28"/>
  <c r="L99" i="28"/>
  <c r="C100" i="28"/>
  <c r="D100" i="28"/>
  <c r="E100" i="28"/>
  <c r="F100" i="28"/>
  <c r="G100" i="28"/>
  <c r="H100" i="28"/>
  <c r="J100" i="28"/>
  <c r="K100" i="28"/>
  <c r="L100" i="28"/>
  <c r="H101" i="28"/>
  <c r="J101" i="28"/>
  <c r="K101" i="28"/>
  <c r="L101" i="28"/>
  <c r="E102" i="28"/>
  <c r="F102" i="28"/>
  <c r="G102" i="28"/>
  <c r="H102" i="28"/>
  <c r="J102" i="28"/>
  <c r="K102" i="28"/>
  <c r="L102" i="28"/>
  <c r="H103" i="28"/>
  <c r="J103" i="28"/>
  <c r="K103" i="28"/>
  <c r="L103" i="28"/>
  <c r="D104" i="28"/>
  <c r="E104" i="28"/>
  <c r="F104" i="28"/>
  <c r="C105" i="28"/>
  <c r="D105" i="28"/>
  <c r="E105" i="28"/>
  <c r="F105" i="28"/>
  <c r="G105" i="28"/>
  <c r="H105" i="28"/>
  <c r="J105" i="28"/>
  <c r="K105" i="28"/>
  <c r="L105" i="28"/>
  <c r="G84" i="28"/>
  <c r="H84" i="28"/>
  <c r="J84" i="28"/>
  <c r="R58" i="28"/>
  <c r="R59" i="28"/>
  <c r="R60" i="28"/>
  <c r="R61" i="28"/>
  <c r="R62" i="28"/>
  <c r="R63" i="28"/>
  <c r="R64" i="28"/>
  <c r="R65" i="28"/>
  <c r="R66" i="28"/>
  <c r="R57" i="28"/>
  <c r="R47" i="28"/>
  <c r="R48" i="28"/>
  <c r="R49" i="28"/>
  <c r="R50" i="28"/>
  <c r="R51" i="28"/>
  <c r="R52" i="28"/>
  <c r="R53" i="28"/>
  <c r="R54" i="28"/>
  <c r="R55" i="28"/>
  <c r="R46" i="28"/>
  <c r="R56" i="28"/>
  <c r="R45" i="28"/>
  <c r="Y16" i="28"/>
  <c r="R19" i="28"/>
  <c r="R20" i="28"/>
  <c r="R21" i="28"/>
  <c r="R22" i="28"/>
  <c r="R23" i="28"/>
  <c r="R24" i="28"/>
  <c r="R25" i="28"/>
  <c r="R26" i="28"/>
  <c r="R27" i="28"/>
  <c r="R18" i="28"/>
  <c r="R9" i="28"/>
  <c r="R10" i="28"/>
  <c r="R11" i="28"/>
  <c r="R12" i="28"/>
  <c r="R13" i="28"/>
  <c r="R14" i="28"/>
  <c r="R15" i="28"/>
  <c r="R16" i="28"/>
  <c r="R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R56" i="12"/>
  <c r="R57" i="12"/>
  <c r="R59" i="12"/>
  <c r="R60" i="12"/>
  <c r="R62" i="12"/>
  <c r="R63" i="12"/>
  <c r="R65" i="12"/>
  <c r="R66" i="12"/>
  <c r="R68" i="12"/>
  <c r="R69" i="12"/>
  <c r="R71" i="12"/>
  <c r="R72" i="12"/>
  <c r="R74" i="12"/>
  <c r="R75" i="12"/>
  <c r="R77" i="12"/>
  <c r="R78" i="12"/>
  <c r="R80" i="12"/>
  <c r="R81" i="12"/>
  <c r="R83" i="12"/>
  <c r="R84" i="12"/>
  <c r="R86" i="12"/>
  <c r="R87" i="12"/>
  <c r="R89" i="12"/>
  <c r="R90" i="12"/>
  <c r="R92" i="12"/>
  <c r="R93" i="12"/>
  <c r="R8" i="12"/>
  <c r="S8" i="12"/>
  <c r="R9" i="12"/>
  <c r="S9" i="12"/>
  <c r="R11" i="12"/>
  <c r="S11" i="12"/>
  <c r="R12" i="12"/>
  <c r="S12" i="12"/>
  <c r="R14" i="12"/>
  <c r="S14" i="12"/>
  <c r="R15" i="12"/>
  <c r="S15" i="12"/>
  <c r="R17" i="12"/>
  <c r="R18" i="12"/>
  <c r="R20" i="12"/>
  <c r="S20" i="12"/>
  <c r="R21" i="12"/>
  <c r="S21" i="12"/>
  <c r="R23" i="12"/>
  <c r="S23" i="12"/>
  <c r="R24" i="12"/>
  <c r="S24" i="12"/>
  <c r="R26" i="12"/>
  <c r="S26" i="12"/>
  <c r="R27" i="12"/>
  <c r="S27" i="12"/>
  <c r="R29" i="12"/>
  <c r="S29" i="12"/>
  <c r="R30" i="12"/>
  <c r="S30" i="12"/>
  <c r="R32" i="12"/>
  <c r="S32" i="12"/>
  <c r="R33" i="12"/>
  <c r="S33" i="12"/>
  <c r="R35" i="12"/>
  <c r="S35" i="12"/>
  <c r="R36" i="12"/>
  <c r="S36" i="12"/>
  <c r="R38" i="12"/>
  <c r="S38" i="12"/>
  <c r="R39" i="12"/>
  <c r="S39" i="12"/>
  <c r="R41" i="12"/>
  <c r="S41" i="12"/>
  <c r="R42" i="12"/>
  <c r="S42" i="12"/>
  <c r="R44" i="12"/>
  <c r="S44" i="12"/>
  <c r="R45" i="12"/>
  <c r="S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R55" i="47"/>
  <c r="S55" i="47"/>
  <c r="R56" i="47"/>
  <c r="S56" i="47"/>
  <c r="R58" i="47"/>
  <c r="S58" i="47"/>
  <c r="R59" i="47"/>
  <c r="S59" i="47"/>
  <c r="R61" i="47"/>
  <c r="S61" i="47"/>
  <c r="R62" i="47"/>
  <c r="S62" i="47"/>
  <c r="R64" i="47"/>
  <c r="R66" i="47"/>
  <c r="S66" i="47"/>
  <c r="R67" i="47"/>
  <c r="S67" i="47"/>
  <c r="R69" i="47"/>
  <c r="S69" i="47"/>
  <c r="R70" i="47"/>
  <c r="S70" i="47"/>
  <c r="R72" i="47"/>
  <c r="S72" i="47"/>
  <c r="R73" i="47"/>
  <c r="S73" i="47"/>
  <c r="R75" i="47"/>
  <c r="S75" i="47"/>
  <c r="R76" i="47"/>
  <c r="S76" i="47"/>
  <c r="R78" i="47"/>
  <c r="S78" i="47"/>
  <c r="R79" i="47"/>
  <c r="S79" i="47"/>
  <c r="R81" i="47"/>
  <c r="S81" i="47"/>
  <c r="R82" i="47"/>
  <c r="S82" i="47"/>
  <c r="R84" i="47"/>
  <c r="S84" i="47"/>
  <c r="R85" i="47"/>
  <c r="S85" i="47"/>
  <c r="R87" i="47"/>
  <c r="S87" i="47"/>
  <c r="R88" i="47"/>
  <c r="S88" i="47"/>
  <c r="R90" i="47"/>
  <c r="S90" i="47"/>
  <c r="R91" i="47"/>
  <c r="S91" i="47"/>
  <c r="R8" i="47"/>
  <c r="S8" i="47"/>
  <c r="R9" i="47"/>
  <c r="S9" i="47"/>
  <c r="R11" i="47"/>
  <c r="S11" i="47"/>
  <c r="R12" i="47"/>
  <c r="S12" i="47"/>
  <c r="R14" i="47"/>
  <c r="S14" i="47"/>
  <c r="R15" i="47"/>
  <c r="S15" i="47"/>
  <c r="R17" i="47"/>
  <c r="R19" i="47"/>
  <c r="S19" i="47"/>
  <c r="R20" i="47"/>
  <c r="S20" i="47"/>
  <c r="R22" i="47"/>
  <c r="S22" i="47"/>
  <c r="R23" i="47"/>
  <c r="S23" i="47"/>
  <c r="R25" i="47"/>
  <c r="S25" i="47"/>
  <c r="R26" i="47"/>
  <c r="S26" i="47"/>
  <c r="R28" i="47"/>
  <c r="S28" i="47"/>
  <c r="R29" i="47"/>
  <c r="S29" i="47"/>
  <c r="R31" i="47"/>
  <c r="S31" i="47"/>
  <c r="R32" i="47"/>
  <c r="S32" i="47"/>
  <c r="R34" i="47"/>
  <c r="S34" i="47"/>
  <c r="R35" i="47"/>
  <c r="S35" i="47"/>
  <c r="R37" i="47"/>
  <c r="S37" i="47"/>
  <c r="R38" i="47"/>
  <c r="S38" i="47"/>
  <c r="R40" i="47"/>
  <c r="S40" i="47"/>
  <c r="R41" i="47"/>
  <c r="S41" i="47"/>
  <c r="R43" i="47"/>
  <c r="S43" i="47"/>
  <c r="R44" i="47"/>
  <c r="S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R55" i="46"/>
  <c r="S55" i="46"/>
  <c r="R56" i="46"/>
  <c r="S56" i="46"/>
  <c r="R58" i="46"/>
  <c r="S58" i="46"/>
  <c r="R59" i="46"/>
  <c r="S59" i="46"/>
  <c r="R61" i="46"/>
  <c r="S61" i="46"/>
  <c r="R62" i="46"/>
  <c r="S62" i="46"/>
  <c r="R64" i="46"/>
  <c r="R66" i="46"/>
  <c r="S66" i="46"/>
  <c r="R67" i="46"/>
  <c r="S67" i="46"/>
  <c r="R69" i="46"/>
  <c r="S69" i="46"/>
  <c r="R70" i="46"/>
  <c r="S70" i="46"/>
  <c r="R72" i="46"/>
  <c r="S72" i="46"/>
  <c r="R73" i="46"/>
  <c r="S73" i="46"/>
  <c r="R75" i="46"/>
  <c r="S75" i="46"/>
  <c r="R76" i="46"/>
  <c r="S76" i="46"/>
  <c r="R78" i="46"/>
  <c r="S78" i="46"/>
  <c r="R79" i="46"/>
  <c r="S79" i="46"/>
  <c r="R81" i="46"/>
  <c r="S81" i="46"/>
  <c r="R82" i="46"/>
  <c r="S82" i="46"/>
  <c r="R84" i="46"/>
  <c r="S84" i="46"/>
  <c r="R85" i="46"/>
  <c r="S85" i="46"/>
  <c r="R87" i="46"/>
  <c r="S87" i="46"/>
  <c r="R88" i="46"/>
  <c r="S88" i="46"/>
  <c r="R90" i="46"/>
  <c r="S90" i="46"/>
  <c r="R91" i="46"/>
  <c r="S91" i="46"/>
  <c r="R8" i="46"/>
  <c r="S8" i="46"/>
  <c r="R9" i="46"/>
  <c r="S9" i="46"/>
  <c r="R11" i="46"/>
  <c r="S11" i="46"/>
  <c r="R12" i="46"/>
  <c r="S12" i="46"/>
  <c r="R14" i="46"/>
  <c r="S14" i="46"/>
  <c r="R15" i="46"/>
  <c r="S15" i="46"/>
  <c r="R17" i="46"/>
  <c r="R19" i="46"/>
  <c r="S19" i="46"/>
  <c r="R20" i="46"/>
  <c r="S20" i="46"/>
  <c r="R22" i="46"/>
  <c r="S22" i="46"/>
  <c r="R23" i="46"/>
  <c r="S23" i="46"/>
  <c r="R25" i="46"/>
  <c r="S25" i="46"/>
  <c r="R26" i="46"/>
  <c r="S26" i="46"/>
  <c r="R28" i="46"/>
  <c r="S28" i="46"/>
  <c r="R29" i="46"/>
  <c r="S29" i="46"/>
  <c r="R31" i="46"/>
  <c r="S31" i="46"/>
  <c r="R32" i="46"/>
  <c r="S32" i="46"/>
  <c r="R34" i="46"/>
  <c r="S34" i="46"/>
  <c r="R35" i="46"/>
  <c r="S35" i="46"/>
  <c r="R37" i="46"/>
  <c r="S37" i="46"/>
  <c r="R38" i="46"/>
  <c r="S38" i="46"/>
  <c r="R40" i="46"/>
  <c r="S40" i="46"/>
  <c r="R41" i="46"/>
  <c r="S41" i="46"/>
  <c r="R43" i="46"/>
  <c r="S43" i="46"/>
  <c r="R44" i="46"/>
  <c r="S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R55" i="45"/>
  <c r="S55" i="45"/>
  <c r="R56" i="45"/>
  <c r="S56" i="45"/>
  <c r="R58" i="45"/>
  <c r="S58" i="45"/>
  <c r="R59" i="45"/>
  <c r="S59" i="45"/>
  <c r="R61" i="45"/>
  <c r="S61" i="45"/>
  <c r="R62" i="45"/>
  <c r="S62" i="45"/>
  <c r="R64" i="45"/>
  <c r="R66" i="45"/>
  <c r="S66" i="45"/>
  <c r="R67" i="45"/>
  <c r="S67" i="45"/>
  <c r="R69" i="45"/>
  <c r="S69" i="45"/>
  <c r="R70" i="45"/>
  <c r="S70" i="45"/>
  <c r="R72" i="45"/>
  <c r="S72" i="45"/>
  <c r="R73" i="45"/>
  <c r="S73" i="45"/>
  <c r="R75" i="45"/>
  <c r="S75" i="45"/>
  <c r="R76" i="45"/>
  <c r="S76" i="45"/>
  <c r="R78" i="45"/>
  <c r="S78" i="45"/>
  <c r="R79" i="45"/>
  <c r="S79" i="45"/>
  <c r="R81" i="45"/>
  <c r="S81" i="45"/>
  <c r="R82" i="45"/>
  <c r="S82" i="45"/>
  <c r="R84" i="45"/>
  <c r="S84" i="45"/>
  <c r="R85" i="45"/>
  <c r="S85" i="45"/>
  <c r="R87" i="45"/>
  <c r="S87" i="45"/>
  <c r="R88" i="45"/>
  <c r="S88" i="45"/>
  <c r="R90" i="45"/>
  <c r="S90" i="45"/>
  <c r="R91" i="45"/>
  <c r="S91" i="45"/>
  <c r="S8" i="45"/>
  <c r="S9" i="45"/>
  <c r="S11" i="45"/>
  <c r="S12" i="45"/>
  <c r="S14" i="45"/>
  <c r="S15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R8" i="45"/>
  <c r="R9" i="45"/>
  <c r="R11" i="45"/>
  <c r="R12" i="45"/>
  <c r="R14" i="45"/>
  <c r="R15" i="45"/>
  <c r="R17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2"/>
  <c r="H56" i="22"/>
  <c r="G57" i="22"/>
  <c r="H57" i="22"/>
  <c r="G58" i="22"/>
  <c r="H58" i="22"/>
  <c r="G59" i="22"/>
  <c r="G60" i="22"/>
  <c r="H60" i="22"/>
  <c r="G61" i="22"/>
  <c r="H61" i="22"/>
  <c r="G62" i="22"/>
  <c r="H62" i="22"/>
  <c r="G63" i="22"/>
  <c r="H63" i="22"/>
  <c r="G64" i="22"/>
  <c r="H64" i="22"/>
  <c r="G65" i="22"/>
  <c r="H65" i="22"/>
  <c r="G66" i="22"/>
  <c r="H66" i="22"/>
  <c r="G67" i="22"/>
  <c r="H67" i="22"/>
  <c r="G68" i="22"/>
  <c r="H68" i="22"/>
  <c r="G70" i="22"/>
  <c r="H70" i="22"/>
  <c r="G71" i="22"/>
  <c r="H71" i="22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24" i="30"/>
  <c r="G25" i="30"/>
  <c r="G26" i="30"/>
  <c r="G27" i="30"/>
  <c r="G28" i="30"/>
  <c r="G29" i="30"/>
  <c r="G30" i="30"/>
  <c r="G53" i="30"/>
  <c r="R58" i="30" s="1"/>
  <c r="G54" i="30"/>
  <c r="G84" i="30" s="1"/>
  <c r="G55" i="30"/>
  <c r="G85" i="30" s="1"/>
  <c r="G56" i="30"/>
  <c r="G57" i="30"/>
  <c r="G87" i="30" s="1"/>
  <c r="G58" i="30"/>
  <c r="G59" i="30"/>
  <c r="G60" i="30"/>
  <c r="G68" i="28"/>
  <c r="G69" i="28"/>
  <c r="G70" i="28"/>
  <c r="G109" i="28" s="1"/>
  <c r="G71" i="28"/>
  <c r="G72" i="28"/>
  <c r="R72" i="28" s="1"/>
  <c r="G73" i="28"/>
  <c r="R73" i="28" s="1"/>
  <c r="G74" i="28"/>
  <c r="G75" i="28"/>
  <c r="G76" i="28"/>
  <c r="G77" i="28"/>
  <c r="G116" i="28" s="1"/>
  <c r="G94" i="12"/>
  <c r="R55" i="12" s="1"/>
  <c r="G95" i="12"/>
  <c r="R95" i="12" s="1"/>
  <c r="G96" i="12"/>
  <c r="R96" i="12" s="1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G28" i="28"/>
  <c r="R30" i="28" s="1"/>
  <c r="G46" i="12"/>
  <c r="R10" i="12" s="1"/>
  <c r="G47" i="12"/>
  <c r="G48" i="12"/>
  <c r="R48" i="12" s="1"/>
  <c r="G108" i="28" l="1"/>
  <c r="G86" i="30"/>
  <c r="R15" i="30"/>
  <c r="G111" i="28"/>
  <c r="G110" i="28"/>
  <c r="G107" i="28"/>
  <c r="R35" i="28"/>
  <c r="R67" i="28"/>
  <c r="G113" i="28"/>
  <c r="G144" i="12"/>
  <c r="G143" i="12"/>
  <c r="R7" i="33"/>
  <c r="R17" i="33"/>
  <c r="G98" i="33"/>
  <c r="N101" i="28"/>
  <c r="N103" i="28"/>
  <c r="N99" i="28"/>
  <c r="R28" i="33"/>
  <c r="R36" i="33"/>
  <c r="R55" i="30"/>
  <c r="R57" i="30"/>
  <c r="R56" i="30"/>
  <c r="R37" i="30"/>
  <c r="R45" i="30"/>
  <c r="R54" i="30"/>
  <c r="R60" i="30"/>
  <c r="R59" i="30"/>
  <c r="R25" i="30"/>
  <c r="R24" i="30"/>
  <c r="R23" i="30"/>
  <c r="G83" i="30"/>
  <c r="R30" i="30"/>
  <c r="R29" i="30"/>
  <c r="R28" i="30"/>
  <c r="R27" i="30"/>
  <c r="R26" i="30"/>
  <c r="N100" i="28"/>
  <c r="N89" i="28"/>
  <c r="N102" i="28"/>
  <c r="N97" i="28"/>
  <c r="N90" i="28"/>
  <c r="R17" i="28"/>
  <c r="R37" i="28"/>
  <c r="R36" i="28"/>
  <c r="R34" i="28"/>
  <c r="R33" i="28"/>
  <c r="R32" i="28"/>
  <c r="G106" i="28"/>
  <c r="R29" i="28"/>
  <c r="R31" i="28"/>
  <c r="R7" i="28"/>
  <c r="R38" i="28"/>
  <c r="R71" i="28"/>
  <c r="R68" i="28"/>
  <c r="R70" i="28"/>
  <c r="R77" i="28"/>
  <c r="R69" i="28"/>
  <c r="R76" i="28"/>
  <c r="R75" i="28"/>
  <c r="R74" i="28"/>
  <c r="R22" i="12"/>
  <c r="R13" i="12"/>
  <c r="R61" i="12"/>
  <c r="R76" i="12"/>
  <c r="R34" i="12"/>
  <c r="R37" i="12"/>
  <c r="R25" i="12"/>
  <c r="R16" i="12"/>
  <c r="R91" i="12"/>
  <c r="R67" i="12"/>
  <c r="R82" i="12"/>
  <c r="R58" i="12"/>
  <c r="R40" i="12"/>
  <c r="R28" i="12"/>
  <c r="R7" i="12"/>
  <c r="R73" i="12"/>
  <c r="R47" i="12"/>
  <c r="R70" i="12"/>
  <c r="R85" i="12"/>
  <c r="R88" i="12"/>
  <c r="R64" i="12"/>
  <c r="R43" i="12"/>
  <c r="R31" i="12"/>
  <c r="R19" i="12"/>
  <c r="R79" i="12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R46" i="45" s="1"/>
  <c r="G47" i="45"/>
  <c r="R47" i="45" s="1"/>
  <c r="G45" i="45"/>
  <c r="G45" i="23"/>
  <c r="G31" i="23"/>
  <c r="R47" i="47" l="1"/>
  <c r="R46" i="47"/>
  <c r="R28" i="28"/>
  <c r="R46" i="12"/>
  <c r="R94" i="12"/>
  <c r="G141" i="47"/>
  <c r="R94" i="47"/>
  <c r="R65" i="47"/>
  <c r="R89" i="47"/>
  <c r="R63" i="47"/>
  <c r="R83" i="47"/>
  <c r="R60" i="47"/>
  <c r="R80" i="47"/>
  <c r="R71" i="47"/>
  <c r="G139" i="47"/>
  <c r="R57" i="47"/>
  <c r="R77" i="47"/>
  <c r="R86" i="47"/>
  <c r="R68" i="47"/>
  <c r="R54" i="47"/>
  <c r="R74" i="47"/>
  <c r="G140" i="47"/>
  <c r="R93" i="47"/>
  <c r="R7" i="47"/>
  <c r="R27" i="47"/>
  <c r="R42" i="47"/>
  <c r="R13" i="47"/>
  <c r="R33" i="47"/>
  <c r="R24" i="47"/>
  <c r="R39" i="47"/>
  <c r="R21" i="47"/>
  <c r="R10" i="47"/>
  <c r="R30" i="47"/>
  <c r="R16" i="47"/>
  <c r="R36" i="47"/>
  <c r="R18" i="47"/>
  <c r="R21" i="46"/>
  <c r="R46" i="46"/>
  <c r="R16" i="46"/>
  <c r="R36" i="46"/>
  <c r="R33" i="46"/>
  <c r="R47" i="46"/>
  <c r="R30" i="46"/>
  <c r="R7" i="46"/>
  <c r="R27" i="46"/>
  <c r="R13" i="46"/>
  <c r="R24" i="46"/>
  <c r="R39" i="46"/>
  <c r="R10" i="46"/>
  <c r="R18" i="46"/>
  <c r="R42" i="46"/>
  <c r="G141" i="46"/>
  <c r="R94" i="46"/>
  <c r="G140" i="46"/>
  <c r="R93" i="46"/>
  <c r="R71" i="46"/>
  <c r="G139" i="46"/>
  <c r="R68" i="46"/>
  <c r="R63" i="46"/>
  <c r="R83" i="46"/>
  <c r="R57" i="46"/>
  <c r="R54" i="46"/>
  <c r="R74" i="46"/>
  <c r="R80" i="46"/>
  <c r="R77" i="46"/>
  <c r="R65" i="46"/>
  <c r="R89" i="46"/>
  <c r="R60" i="46"/>
  <c r="R86" i="46"/>
  <c r="G141" i="45"/>
  <c r="R94" i="45"/>
  <c r="R68" i="45"/>
  <c r="G139" i="45"/>
  <c r="R77" i="45"/>
  <c r="R63" i="45"/>
  <c r="R83" i="45"/>
  <c r="R80" i="45"/>
  <c r="R86" i="45"/>
  <c r="R57" i="45"/>
  <c r="R54" i="45"/>
  <c r="R74" i="45"/>
  <c r="R60" i="45"/>
  <c r="R65" i="45"/>
  <c r="R89" i="45"/>
  <c r="R71" i="45"/>
  <c r="G140" i="45"/>
  <c r="R93" i="45"/>
  <c r="R13" i="45"/>
  <c r="R21" i="45"/>
  <c r="R33" i="45"/>
  <c r="R30" i="45"/>
  <c r="R18" i="45"/>
  <c r="R27" i="45"/>
  <c r="R36" i="45"/>
  <c r="R7" i="45"/>
  <c r="R39" i="45"/>
  <c r="R10" i="45"/>
  <c r="R16" i="45"/>
  <c r="R24" i="45"/>
  <c r="R42" i="45"/>
  <c r="R33" i="23"/>
  <c r="R41" i="23"/>
  <c r="R34" i="23"/>
  <c r="R42" i="23"/>
  <c r="R35" i="23"/>
  <c r="R43" i="23"/>
  <c r="R36" i="23"/>
  <c r="R44" i="23"/>
  <c r="R37" i="23"/>
  <c r="R32" i="23"/>
  <c r="R38" i="23"/>
  <c r="R39" i="23"/>
  <c r="R40" i="23"/>
  <c r="G55" i="23"/>
  <c r="R15" i="23"/>
  <c r="R16" i="23"/>
  <c r="R9" i="23"/>
  <c r="R17" i="23"/>
  <c r="R10" i="23"/>
  <c r="R18" i="23"/>
  <c r="R11" i="23"/>
  <c r="R19" i="23"/>
  <c r="R12" i="23"/>
  <c r="R13" i="23"/>
  <c r="R8" i="23"/>
  <c r="R14" i="23"/>
  <c r="R20" i="23"/>
  <c r="R23" i="23"/>
  <c r="R22" i="23"/>
  <c r="R21" i="23"/>
  <c r="G69" i="23"/>
  <c r="R47" i="23"/>
  <c r="R46" i="23"/>
  <c r="G48" i="23"/>
  <c r="R31" i="23" s="1"/>
  <c r="G24" i="23"/>
  <c r="R7" i="23" s="1"/>
  <c r="R27" i="33"/>
  <c r="R53" i="30"/>
  <c r="G7" i="22"/>
  <c r="G21" i="22"/>
  <c r="G31" i="22"/>
  <c r="G45" i="22"/>
  <c r="G31" i="21"/>
  <c r="G45" i="21"/>
  <c r="R45" i="47" l="1"/>
  <c r="R92" i="47"/>
  <c r="R92" i="46"/>
  <c r="R45" i="46"/>
  <c r="R92" i="45"/>
  <c r="R45" i="45"/>
  <c r="R24" i="23"/>
  <c r="G72" i="23"/>
  <c r="R45" i="23"/>
  <c r="R48" i="23" s="1"/>
  <c r="R23" i="22"/>
  <c r="R22" i="22"/>
  <c r="R37" i="22"/>
  <c r="R32" i="22"/>
  <c r="R38" i="22"/>
  <c r="G55" i="22"/>
  <c r="R39" i="22"/>
  <c r="R40" i="22"/>
  <c r="R33" i="22"/>
  <c r="R41" i="22"/>
  <c r="R34" i="22"/>
  <c r="R42" i="22"/>
  <c r="R35" i="22"/>
  <c r="R43" i="22"/>
  <c r="R36" i="22"/>
  <c r="R44" i="22"/>
  <c r="G69" i="22"/>
  <c r="R46" i="22"/>
  <c r="R47" i="22"/>
  <c r="R11" i="22"/>
  <c r="R19" i="22"/>
  <c r="R12" i="22"/>
  <c r="R20" i="22"/>
  <c r="R14" i="22"/>
  <c r="R10" i="22"/>
  <c r="R13" i="22"/>
  <c r="R8" i="22"/>
  <c r="R15" i="22"/>
  <c r="R16" i="22"/>
  <c r="R9" i="22"/>
  <c r="R17" i="22"/>
  <c r="R18" i="22"/>
  <c r="G48" i="21"/>
  <c r="R34" i="21"/>
  <c r="R42" i="21"/>
  <c r="R35" i="21"/>
  <c r="R43" i="21"/>
  <c r="R41" i="21"/>
  <c r="R36" i="21"/>
  <c r="R44" i="21"/>
  <c r="R37" i="21"/>
  <c r="R32" i="21"/>
  <c r="R33" i="21"/>
  <c r="R38" i="21"/>
  <c r="R39" i="21"/>
  <c r="R31" i="21"/>
  <c r="R40" i="21"/>
  <c r="R46" i="21"/>
  <c r="R45" i="21"/>
  <c r="R47" i="21"/>
  <c r="G48" i="22"/>
  <c r="G24" i="22"/>
  <c r="R21" i="22" s="1"/>
  <c r="G72" i="22" l="1"/>
  <c r="R7" i="22"/>
  <c r="R24" i="22" s="1"/>
  <c r="R45" i="22"/>
  <c r="R31" i="22"/>
  <c r="F25" i="20"/>
  <c r="G25" i="20"/>
  <c r="F26" i="20"/>
  <c r="G26" i="20"/>
  <c r="F9" i="20"/>
  <c r="Q7" i="20" s="1"/>
  <c r="F18" i="20"/>
  <c r="F25" i="19"/>
  <c r="G25" i="19"/>
  <c r="F26" i="19"/>
  <c r="G26" i="19"/>
  <c r="Q16" i="19"/>
  <c r="F18" i="19"/>
  <c r="Q17" i="19" s="1"/>
  <c r="F9" i="19"/>
  <c r="Q7" i="19" s="1"/>
  <c r="F25" i="36"/>
  <c r="G25" i="36"/>
  <c r="I25" i="36"/>
  <c r="F26" i="36"/>
  <c r="G26" i="36"/>
  <c r="I26" i="36"/>
  <c r="F18" i="36"/>
  <c r="F9" i="36"/>
  <c r="Q7" i="36" s="1"/>
  <c r="G9" i="36"/>
  <c r="R7" i="36" s="1"/>
  <c r="I9" i="36"/>
  <c r="T7" i="36" s="1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P77" i="47" s="1"/>
  <c r="D92" i="47"/>
  <c r="O83" i="47" s="1"/>
  <c r="C92" i="47"/>
  <c r="F47" i="47"/>
  <c r="E47" i="47"/>
  <c r="D47" i="47"/>
  <c r="C47" i="47"/>
  <c r="C141" i="47" s="1"/>
  <c r="F46" i="47"/>
  <c r="E46" i="47"/>
  <c r="E140" i="47" s="1"/>
  <c r="D46" i="47"/>
  <c r="O46" i="47" s="1"/>
  <c r="C46" i="47"/>
  <c r="F45" i="47"/>
  <c r="E45" i="47"/>
  <c r="D45" i="47"/>
  <c r="C45" i="47"/>
  <c r="N13" i="47" s="1"/>
  <c r="F92" i="46"/>
  <c r="Q89" i="46" s="1"/>
  <c r="E92" i="46"/>
  <c r="P74" i="46" s="1"/>
  <c r="D92" i="46"/>
  <c r="O68" i="46" s="1"/>
  <c r="C92" i="46"/>
  <c r="N71" i="46" s="1"/>
  <c r="F47" i="46"/>
  <c r="E47" i="46"/>
  <c r="D47" i="46"/>
  <c r="C47" i="46"/>
  <c r="F46" i="46"/>
  <c r="Q46" i="46" s="1"/>
  <c r="E46" i="46"/>
  <c r="P46" i="46" s="1"/>
  <c r="D46" i="46"/>
  <c r="C46" i="46"/>
  <c r="F45" i="46"/>
  <c r="E45" i="46"/>
  <c r="D45" i="46"/>
  <c r="O30" i="46" s="1"/>
  <c r="C45" i="46"/>
  <c r="N33" i="46" s="1"/>
  <c r="P90" i="46"/>
  <c r="O90" i="46"/>
  <c r="O24" i="46"/>
  <c r="P44" i="46"/>
  <c r="O44" i="46"/>
  <c r="D137" i="46"/>
  <c r="L138" i="47"/>
  <c r="K138" i="47"/>
  <c r="H138" i="47"/>
  <c r="F138" i="47"/>
  <c r="E138" i="47"/>
  <c r="D138" i="47"/>
  <c r="C138" i="47"/>
  <c r="L137" i="47"/>
  <c r="K137" i="47"/>
  <c r="H137" i="47"/>
  <c r="F137" i="47"/>
  <c r="E137" i="47"/>
  <c r="D137" i="47"/>
  <c r="C137" i="47"/>
  <c r="L136" i="47"/>
  <c r="K136" i="47"/>
  <c r="H136" i="47"/>
  <c r="F136" i="47"/>
  <c r="E136" i="47"/>
  <c r="D136" i="47"/>
  <c r="C136" i="47"/>
  <c r="L135" i="47"/>
  <c r="K135" i="47"/>
  <c r="H135" i="47"/>
  <c r="F135" i="47"/>
  <c r="E135" i="47"/>
  <c r="D135" i="47"/>
  <c r="C135" i="47"/>
  <c r="L134" i="47"/>
  <c r="K134" i="47"/>
  <c r="H134" i="47"/>
  <c r="F134" i="47"/>
  <c r="E134" i="47"/>
  <c r="D134" i="47"/>
  <c r="C134" i="47"/>
  <c r="L133" i="47"/>
  <c r="K133" i="47"/>
  <c r="H133" i="47"/>
  <c r="F133" i="47"/>
  <c r="E133" i="47"/>
  <c r="D133" i="47"/>
  <c r="C133" i="47"/>
  <c r="L132" i="47"/>
  <c r="K132" i="47"/>
  <c r="H132" i="47"/>
  <c r="F132" i="47"/>
  <c r="E132" i="47"/>
  <c r="D132" i="47"/>
  <c r="C132" i="47"/>
  <c r="L131" i="47"/>
  <c r="K131" i="47"/>
  <c r="H131" i="47"/>
  <c r="F131" i="47"/>
  <c r="E131" i="47"/>
  <c r="D131" i="47"/>
  <c r="C131" i="47"/>
  <c r="L130" i="47"/>
  <c r="K130" i="47"/>
  <c r="H130" i="47"/>
  <c r="F130" i="47"/>
  <c r="E130" i="47"/>
  <c r="D130" i="47"/>
  <c r="C130" i="47"/>
  <c r="L129" i="47"/>
  <c r="K129" i="47"/>
  <c r="H129" i="47"/>
  <c r="F129" i="47"/>
  <c r="E129" i="47"/>
  <c r="D129" i="47"/>
  <c r="C129" i="47"/>
  <c r="L128" i="47"/>
  <c r="K128" i="47"/>
  <c r="H128" i="47"/>
  <c r="F128" i="47"/>
  <c r="E128" i="47"/>
  <c r="D128" i="47"/>
  <c r="C128" i="47"/>
  <c r="L127" i="47"/>
  <c r="K127" i="47"/>
  <c r="H127" i="47"/>
  <c r="F127" i="47"/>
  <c r="E127" i="47"/>
  <c r="D127" i="47"/>
  <c r="C127" i="47"/>
  <c r="L126" i="47"/>
  <c r="K126" i="47"/>
  <c r="H126" i="47"/>
  <c r="F126" i="47"/>
  <c r="E126" i="47"/>
  <c r="D126" i="47"/>
  <c r="C126" i="47"/>
  <c r="L125" i="47"/>
  <c r="K125" i="47"/>
  <c r="H125" i="47"/>
  <c r="F125" i="47"/>
  <c r="E125" i="47"/>
  <c r="D125" i="47"/>
  <c r="C125" i="47"/>
  <c r="L124" i="47"/>
  <c r="K124" i="47"/>
  <c r="H124" i="47"/>
  <c r="F124" i="47"/>
  <c r="E124" i="47"/>
  <c r="D124" i="47"/>
  <c r="C124" i="47"/>
  <c r="L123" i="47"/>
  <c r="K123" i="47"/>
  <c r="H123" i="47"/>
  <c r="F123" i="47"/>
  <c r="E123" i="47"/>
  <c r="D123" i="47"/>
  <c r="C123" i="47"/>
  <c r="L122" i="47"/>
  <c r="K122" i="47"/>
  <c r="H122" i="47"/>
  <c r="F122" i="47"/>
  <c r="E122" i="47"/>
  <c r="D122" i="47"/>
  <c r="C122" i="47"/>
  <c r="L121" i="47"/>
  <c r="K121" i="47"/>
  <c r="H121" i="47"/>
  <c r="F121" i="47"/>
  <c r="E121" i="47"/>
  <c r="D121" i="47"/>
  <c r="C121" i="47"/>
  <c r="L120" i="47"/>
  <c r="K120" i="47"/>
  <c r="H120" i="47"/>
  <c r="F120" i="47"/>
  <c r="E120" i="47"/>
  <c r="D120" i="47"/>
  <c r="C120" i="47"/>
  <c r="L119" i="47"/>
  <c r="K119" i="47"/>
  <c r="H119" i="47"/>
  <c r="F119" i="47"/>
  <c r="E119" i="47"/>
  <c r="D119" i="47"/>
  <c r="C119" i="47"/>
  <c r="L118" i="47"/>
  <c r="K118" i="47"/>
  <c r="H118" i="47"/>
  <c r="F118" i="47"/>
  <c r="E118" i="47"/>
  <c r="D118" i="47"/>
  <c r="C118" i="47"/>
  <c r="L117" i="47"/>
  <c r="K117" i="47"/>
  <c r="H117" i="47"/>
  <c r="F117" i="47"/>
  <c r="E117" i="47"/>
  <c r="D117" i="47"/>
  <c r="C117" i="47"/>
  <c r="L116" i="47"/>
  <c r="K116" i="47"/>
  <c r="H116" i="47"/>
  <c r="F116" i="47"/>
  <c r="E116" i="47"/>
  <c r="D116" i="47"/>
  <c r="C116" i="47"/>
  <c r="L115" i="47"/>
  <c r="K115" i="47"/>
  <c r="H115" i="47"/>
  <c r="F115" i="47"/>
  <c r="E115" i="47"/>
  <c r="D115" i="47"/>
  <c r="C115" i="47"/>
  <c r="L114" i="47"/>
  <c r="K114" i="47"/>
  <c r="H114" i="47"/>
  <c r="F114" i="47"/>
  <c r="E114" i="47"/>
  <c r="D114" i="47"/>
  <c r="C114" i="47"/>
  <c r="L113" i="47"/>
  <c r="K113" i="47"/>
  <c r="H113" i="47"/>
  <c r="F113" i="47"/>
  <c r="E113" i="47"/>
  <c r="D113" i="47"/>
  <c r="C113" i="47"/>
  <c r="L112" i="47"/>
  <c r="K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L109" i="47"/>
  <c r="K109" i="47"/>
  <c r="H109" i="47"/>
  <c r="F109" i="47"/>
  <c r="E109" i="47"/>
  <c r="D109" i="47"/>
  <c r="C109" i="47"/>
  <c r="L108" i="47"/>
  <c r="K108" i="47"/>
  <c r="H108" i="47"/>
  <c r="F108" i="47"/>
  <c r="E108" i="47"/>
  <c r="D108" i="47"/>
  <c r="C108" i="47"/>
  <c r="L107" i="47"/>
  <c r="K107" i="47"/>
  <c r="H107" i="47"/>
  <c r="F107" i="47"/>
  <c r="E107" i="47"/>
  <c r="D107" i="47"/>
  <c r="C107" i="47"/>
  <c r="L106" i="47"/>
  <c r="K106" i="47"/>
  <c r="N106" i="47" s="1"/>
  <c r="H106" i="47"/>
  <c r="F106" i="47"/>
  <c r="E106" i="47"/>
  <c r="D106" i="47"/>
  <c r="C106" i="47"/>
  <c r="L105" i="47"/>
  <c r="K105" i="47"/>
  <c r="H105" i="47"/>
  <c r="F105" i="47"/>
  <c r="E105" i="47"/>
  <c r="D105" i="47"/>
  <c r="C105" i="47"/>
  <c r="L104" i="47"/>
  <c r="K104" i="47"/>
  <c r="H104" i="47"/>
  <c r="F104" i="47"/>
  <c r="E104" i="47"/>
  <c r="D104" i="47"/>
  <c r="C104" i="47"/>
  <c r="L103" i="47"/>
  <c r="K103" i="47"/>
  <c r="H103" i="47"/>
  <c r="F103" i="47"/>
  <c r="E103" i="47"/>
  <c r="D103" i="47"/>
  <c r="C103" i="47"/>
  <c r="L102" i="47"/>
  <c r="K102" i="47"/>
  <c r="N102" i="47" s="1"/>
  <c r="H102" i="47"/>
  <c r="F102" i="47"/>
  <c r="E102" i="47"/>
  <c r="D102" i="47"/>
  <c r="C102" i="47"/>
  <c r="L101" i="47"/>
  <c r="K101" i="47"/>
  <c r="H101" i="47"/>
  <c r="F101" i="47"/>
  <c r="E101" i="47"/>
  <c r="D101" i="47"/>
  <c r="C101" i="47"/>
  <c r="K99" i="47"/>
  <c r="L94" i="47"/>
  <c r="K94" i="47"/>
  <c r="J94" i="47"/>
  <c r="H94" i="47"/>
  <c r="L93" i="47"/>
  <c r="K93" i="47"/>
  <c r="J93" i="47"/>
  <c r="H93" i="47"/>
  <c r="L92" i="47"/>
  <c r="W86" i="47" s="1"/>
  <c r="K92" i="47"/>
  <c r="V71" i="47" s="1"/>
  <c r="U89" i="47"/>
  <c r="Q86" i="47"/>
  <c r="N83" i="47"/>
  <c r="Y91" i="47"/>
  <c r="W91" i="47"/>
  <c r="V91" i="47"/>
  <c r="U91" i="47"/>
  <c r="Q91" i="47"/>
  <c r="P91" i="47"/>
  <c r="O91" i="47"/>
  <c r="N91" i="47"/>
  <c r="Y90" i="47"/>
  <c r="W90" i="47"/>
  <c r="V90" i="47"/>
  <c r="U90" i="47"/>
  <c r="Q90" i="47"/>
  <c r="P90" i="47"/>
  <c r="O90" i="47"/>
  <c r="N90" i="47"/>
  <c r="Y89" i="47"/>
  <c r="Q89" i="47"/>
  <c r="Y88" i="47"/>
  <c r="W88" i="47"/>
  <c r="V88" i="47"/>
  <c r="U88" i="47"/>
  <c r="Q88" i="47"/>
  <c r="P88" i="47"/>
  <c r="O88" i="47"/>
  <c r="N88" i="47"/>
  <c r="Y87" i="47"/>
  <c r="W87" i="47"/>
  <c r="V87" i="47"/>
  <c r="U87" i="47"/>
  <c r="Q87" i="47"/>
  <c r="P87" i="47"/>
  <c r="O87" i="47"/>
  <c r="N87" i="47"/>
  <c r="Y86" i="47"/>
  <c r="Y85" i="47"/>
  <c r="W85" i="47"/>
  <c r="V85" i="47"/>
  <c r="U85" i="47"/>
  <c r="Q85" i="47"/>
  <c r="P85" i="47"/>
  <c r="O85" i="47"/>
  <c r="N85" i="47"/>
  <c r="Y84" i="47"/>
  <c r="W84" i="47"/>
  <c r="V84" i="47"/>
  <c r="U84" i="47"/>
  <c r="Q84" i="47"/>
  <c r="P84" i="47"/>
  <c r="O84" i="47"/>
  <c r="N84" i="47"/>
  <c r="Y83" i="47"/>
  <c r="Q83" i="47"/>
  <c r="Y82" i="47"/>
  <c r="W82" i="47"/>
  <c r="V82" i="47"/>
  <c r="U82" i="47"/>
  <c r="Q82" i="47"/>
  <c r="P82" i="47"/>
  <c r="O82" i="47"/>
  <c r="N82" i="47"/>
  <c r="Y81" i="47"/>
  <c r="W81" i="47"/>
  <c r="V81" i="47"/>
  <c r="U81" i="47"/>
  <c r="Q81" i="47"/>
  <c r="P81" i="47"/>
  <c r="O81" i="47"/>
  <c r="N81" i="47"/>
  <c r="Y80" i="47"/>
  <c r="Q80" i="47"/>
  <c r="N80" i="47"/>
  <c r="Y79" i="47"/>
  <c r="W79" i="47"/>
  <c r="V79" i="47"/>
  <c r="U79" i="47"/>
  <c r="Q79" i="47"/>
  <c r="P79" i="47"/>
  <c r="O79" i="47"/>
  <c r="N79" i="47"/>
  <c r="Y78" i="47"/>
  <c r="W78" i="47"/>
  <c r="V78" i="47"/>
  <c r="U78" i="47"/>
  <c r="Q78" i="47"/>
  <c r="P78" i="47"/>
  <c r="O78" i="47"/>
  <c r="N78" i="47"/>
  <c r="Y77" i="47"/>
  <c r="Q77" i="47"/>
  <c r="Y76" i="47"/>
  <c r="W76" i="47"/>
  <c r="V76" i="47"/>
  <c r="U76" i="47"/>
  <c r="Q76" i="47"/>
  <c r="P76" i="47"/>
  <c r="O76" i="47"/>
  <c r="N76" i="47"/>
  <c r="Y75" i="47"/>
  <c r="W75" i="47"/>
  <c r="V75" i="47"/>
  <c r="U75" i="47"/>
  <c r="Q75" i="47"/>
  <c r="P75" i="47"/>
  <c r="O75" i="47"/>
  <c r="N75" i="47"/>
  <c r="Y74" i="47"/>
  <c r="U74" i="47"/>
  <c r="Q74" i="47"/>
  <c r="Y73" i="47"/>
  <c r="W73" i="47"/>
  <c r="V73" i="47"/>
  <c r="U73" i="47"/>
  <c r="Q73" i="47"/>
  <c r="P73" i="47"/>
  <c r="O73" i="47"/>
  <c r="N73" i="47"/>
  <c r="Y72" i="47"/>
  <c r="W72" i="47"/>
  <c r="V72" i="47"/>
  <c r="U72" i="47"/>
  <c r="Q72" i="47"/>
  <c r="P72" i="47"/>
  <c r="O72" i="47"/>
  <c r="N72" i="47"/>
  <c r="Y71" i="47"/>
  <c r="Q71" i="47"/>
  <c r="Y70" i="47"/>
  <c r="W70" i="47"/>
  <c r="V70" i="47"/>
  <c r="U70" i="47"/>
  <c r="Q70" i="47"/>
  <c r="P70" i="47"/>
  <c r="O70" i="47"/>
  <c r="N70" i="47"/>
  <c r="Y69" i="47"/>
  <c r="W69" i="47"/>
  <c r="V69" i="47"/>
  <c r="U69" i="47"/>
  <c r="Q69" i="47"/>
  <c r="P69" i="47"/>
  <c r="O69" i="47"/>
  <c r="N69" i="47"/>
  <c r="Y68" i="47"/>
  <c r="U68" i="47"/>
  <c r="Q68" i="47"/>
  <c r="N68" i="47"/>
  <c r="Y67" i="47"/>
  <c r="W67" i="47"/>
  <c r="V67" i="47"/>
  <c r="U67" i="47"/>
  <c r="Q67" i="47"/>
  <c r="P67" i="47"/>
  <c r="O67" i="47"/>
  <c r="N67" i="47"/>
  <c r="Y66" i="47"/>
  <c r="W66" i="47"/>
  <c r="V66" i="47"/>
  <c r="U66" i="47"/>
  <c r="Q66" i="47"/>
  <c r="P66" i="47"/>
  <c r="O66" i="47"/>
  <c r="N66" i="47"/>
  <c r="Y65" i="47"/>
  <c r="Q65" i="47"/>
  <c r="P65" i="47"/>
  <c r="Z64" i="47"/>
  <c r="Q64" i="47"/>
  <c r="P64" i="47"/>
  <c r="O64" i="47"/>
  <c r="N64" i="47"/>
  <c r="Q63" i="47"/>
  <c r="Y62" i="47"/>
  <c r="W62" i="47"/>
  <c r="V62" i="47"/>
  <c r="U62" i="47"/>
  <c r="Q62" i="47"/>
  <c r="P62" i="47"/>
  <c r="O62" i="47"/>
  <c r="N62" i="47"/>
  <c r="Y61" i="47"/>
  <c r="W61" i="47"/>
  <c r="V61" i="47"/>
  <c r="U61" i="47"/>
  <c r="Q61" i="47"/>
  <c r="P61" i="47"/>
  <c r="O61" i="47"/>
  <c r="N61" i="47"/>
  <c r="Y60" i="47"/>
  <c r="U60" i="47"/>
  <c r="Q60" i="47"/>
  <c r="N60" i="47"/>
  <c r="Y59" i="47"/>
  <c r="W59" i="47"/>
  <c r="V59" i="47"/>
  <c r="U59" i="47"/>
  <c r="Q59" i="47"/>
  <c r="P59" i="47"/>
  <c r="O59" i="47"/>
  <c r="N59" i="47"/>
  <c r="Y58" i="47"/>
  <c r="W58" i="47"/>
  <c r="V58" i="47"/>
  <c r="U58" i="47"/>
  <c r="Q58" i="47"/>
  <c r="P58" i="47"/>
  <c r="O58" i="47"/>
  <c r="N58" i="47"/>
  <c r="Y57" i="47"/>
  <c r="Q57" i="47"/>
  <c r="Y56" i="47"/>
  <c r="W56" i="47"/>
  <c r="V56" i="47"/>
  <c r="U56" i="47"/>
  <c r="Q56" i="47"/>
  <c r="P56" i="47"/>
  <c r="O56" i="47"/>
  <c r="N56" i="47"/>
  <c r="Y55" i="47"/>
  <c r="W55" i="47"/>
  <c r="V55" i="47"/>
  <c r="U55" i="47"/>
  <c r="Q55" i="47"/>
  <c r="P55" i="47"/>
  <c r="O55" i="47"/>
  <c r="N55" i="47"/>
  <c r="Y54" i="47"/>
  <c r="U54" i="47"/>
  <c r="Q54" i="47"/>
  <c r="K52" i="47"/>
  <c r="V52" i="47" s="1"/>
  <c r="L47" i="47"/>
  <c r="K47" i="47"/>
  <c r="H47" i="47"/>
  <c r="Q47" i="47"/>
  <c r="P47" i="47"/>
  <c r="O47" i="47"/>
  <c r="L46" i="47"/>
  <c r="K46" i="47"/>
  <c r="H46" i="47"/>
  <c r="F140" i="47"/>
  <c r="L45" i="47"/>
  <c r="W39" i="47" s="1"/>
  <c r="K45" i="47"/>
  <c r="V42" i="47" s="1"/>
  <c r="U36" i="47"/>
  <c r="H45" i="47"/>
  <c r="O42" i="47"/>
  <c r="Y44" i="47"/>
  <c r="W44" i="47"/>
  <c r="V44" i="47"/>
  <c r="U44" i="47"/>
  <c r="Q44" i="47"/>
  <c r="P44" i="47"/>
  <c r="O44" i="47"/>
  <c r="N44" i="47"/>
  <c r="Y43" i="47"/>
  <c r="W43" i="47"/>
  <c r="V43" i="47"/>
  <c r="U43" i="47"/>
  <c r="Q43" i="47"/>
  <c r="P43" i="47"/>
  <c r="O43" i="47"/>
  <c r="N43" i="47"/>
  <c r="Y42" i="47"/>
  <c r="Q42" i="47"/>
  <c r="P42" i="47"/>
  <c r="Y41" i="47"/>
  <c r="W41" i="47"/>
  <c r="V41" i="47"/>
  <c r="U41" i="47"/>
  <c r="Q41" i="47"/>
  <c r="P41" i="47"/>
  <c r="O41" i="47"/>
  <c r="N41" i="47"/>
  <c r="Y40" i="47"/>
  <c r="W40" i="47"/>
  <c r="V40" i="47"/>
  <c r="U40" i="47"/>
  <c r="Q40" i="47"/>
  <c r="P40" i="47"/>
  <c r="O40" i="47"/>
  <c r="N40" i="47"/>
  <c r="Y39" i="47"/>
  <c r="Q39" i="47"/>
  <c r="P39" i="47"/>
  <c r="O39" i="47"/>
  <c r="Y38" i="47"/>
  <c r="W38" i="47"/>
  <c r="V38" i="47"/>
  <c r="U38" i="47"/>
  <c r="Q38" i="47"/>
  <c r="P38" i="47"/>
  <c r="O38" i="47"/>
  <c r="N38" i="47"/>
  <c r="Y37" i="47"/>
  <c r="W37" i="47"/>
  <c r="V37" i="47"/>
  <c r="U37" i="47"/>
  <c r="Q37" i="47"/>
  <c r="P37" i="47"/>
  <c r="O37" i="47"/>
  <c r="N37" i="47"/>
  <c r="Y36" i="47"/>
  <c r="Q36" i="47"/>
  <c r="P36" i="47"/>
  <c r="Y35" i="47"/>
  <c r="W35" i="47"/>
  <c r="V35" i="47"/>
  <c r="U35" i="47"/>
  <c r="Q35" i="47"/>
  <c r="P35" i="47"/>
  <c r="O35" i="47"/>
  <c r="N35" i="47"/>
  <c r="Y34" i="47"/>
  <c r="W34" i="47"/>
  <c r="V34" i="47"/>
  <c r="U34" i="47"/>
  <c r="Q34" i="47"/>
  <c r="P34" i="47"/>
  <c r="O34" i="47"/>
  <c r="N34" i="47"/>
  <c r="Y33" i="47"/>
  <c r="Q33" i="47"/>
  <c r="P33" i="47"/>
  <c r="O33" i="47"/>
  <c r="Y32" i="47"/>
  <c r="W32" i="47"/>
  <c r="V32" i="47"/>
  <c r="U32" i="47"/>
  <c r="Q32" i="47"/>
  <c r="P32" i="47"/>
  <c r="O32" i="47"/>
  <c r="N32" i="47"/>
  <c r="Y31" i="47"/>
  <c r="W31" i="47"/>
  <c r="V31" i="47"/>
  <c r="U31" i="47"/>
  <c r="Q31" i="47"/>
  <c r="P31" i="47"/>
  <c r="O31" i="47"/>
  <c r="N31" i="47"/>
  <c r="Y30" i="47"/>
  <c r="Q30" i="47"/>
  <c r="P30" i="47"/>
  <c r="Y29" i="47"/>
  <c r="W29" i="47"/>
  <c r="V29" i="47"/>
  <c r="U29" i="47"/>
  <c r="Q29" i="47"/>
  <c r="P29" i="47"/>
  <c r="O29" i="47"/>
  <c r="N29" i="47"/>
  <c r="Y28" i="47"/>
  <c r="W28" i="47"/>
  <c r="V28" i="47"/>
  <c r="U28" i="47"/>
  <c r="Q28" i="47"/>
  <c r="P28" i="47"/>
  <c r="O28" i="47"/>
  <c r="N28" i="47"/>
  <c r="Y27" i="47"/>
  <c r="Q27" i="47"/>
  <c r="P27" i="47"/>
  <c r="O27" i="47"/>
  <c r="Y26" i="47"/>
  <c r="W26" i="47"/>
  <c r="V26" i="47"/>
  <c r="U26" i="47"/>
  <c r="Q26" i="47"/>
  <c r="P26" i="47"/>
  <c r="O26" i="47"/>
  <c r="N26" i="47"/>
  <c r="Y25" i="47"/>
  <c r="W25" i="47"/>
  <c r="V25" i="47"/>
  <c r="U25" i="47"/>
  <c r="Q25" i="47"/>
  <c r="P25" i="47"/>
  <c r="O25" i="47"/>
  <c r="N25" i="47"/>
  <c r="Y24" i="47"/>
  <c r="Q24" i="47"/>
  <c r="P24" i="47"/>
  <c r="Y23" i="47"/>
  <c r="W23" i="47"/>
  <c r="V23" i="47"/>
  <c r="U23" i="47"/>
  <c r="Q23" i="47"/>
  <c r="P23" i="47"/>
  <c r="O23" i="47"/>
  <c r="N23" i="47"/>
  <c r="Y22" i="47"/>
  <c r="W22" i="47"/>
  <c r="V22" i="47"/>
  <c r="U22" i="47"/>
  <c r="Q22" i="47"/>
  <c r="P22" i="47"/>
  <c r="O22" i="47"/>
  <c r="N22" i="47"/>
  <c r="Y21" i="47"/>
  <c r="Q21" i="47"/>
  <c r="P21" i="47"/>
  <c r="O21" i="47"/>
  <c r="Y20" i="47"/>
  <c r="W20" i="47"/>
  <c r="V20" i="47"/>
  <c r="U20" i="47"/>
  <c r="Q20" i="47"/>
  <c r="P20" i="47"/>
  <c r="O20" i="47"/>
  <c r="N20" i="47"/>
  <c r="Y19" i="47"/>
  <c r="W19" i="47"/>
  <c r="V19" i="47"/>
  <c r="U19" i="47"/>
  <c r="Q19" i="47"/>
  <c r="P19" i="47"/>
  <c r="O19" i="47"/>
  <c r="N19" i="47"/>
  <c r="Y18" i="47"/>
  <c r="Q18" i="47"/>
  <c r="P18" i="47"/>
  <c r="Z17" i="47"/>
  <c r="Q17" i="47"/>
  <c r="P17" i="47"/>
  <c r="O17" i="47"/>
  <c r="N17" i="47"/>
  <c r="Q16" i="47"/>
  <c r="P16" i="47"/>
  <c r="Y15" i="47"/>
  <c r="W15" i="47"/>
  <c r="V15" i="47"/>
  <c r="U15" i="47"/>
  <c r="Q15" i="47"/>
  <c r="P15" i="47"/>
  <c r="O15" i="47"/>
  <c r="N15" i="47"/>
  <c r="Y14" i="47"/>
  <c r="W14" i="47"/>
  <c r="V14" i="47"/>
  <c r="U14" i="47"/>
  <c r="Q14" i="47"/>
  <c r="P14" i="47"/>
  <c r="O14" i="47"/>
  <c r="N14" i="47"/>
  <c r="Y13" i="47"/>
  <c r="Q13" i="47"/>
  <c r="P13" i="47"/>
  <c r="O13" i="47"/>
  <c r="Y12" i="47"/>
  <c r="W12" i="47"/>
  <c r="V12" i="47"/>
  <c r="U12" i="47"/>
  <c r="Q12" i="47"/>
  <c r="P12" i="47"/>
  <c r="O12" i="47"/>
  <c r="N12" i="47"/>
  <c r="Y11" i="47"/>
  <c r="W11" i="47"/>
  <c r="V11" i="47"/>
  <c r="U11" i="47"/>
  <c r="Q11" i="47"/>
  <c r="P11" i="47"/>
  <c r="O11" i="47"/>
  <c r="N11" i="47"/>
  <c r="Y10" i="47"/>
  <c r="Q10" i="47"/>
  <c r="P10" i="47"/>
  <c r="Y9" i="47"/>
  <c r="W9" i="47"/>
  <c r="V9" i="47"/>
  <c r="U9" i="47"/>
  <c r="Q9" i="47"/>
  <c r="P9" i="47"/>
  <c r="O9" i="47"/>
  <c r="N9" i="47"/>
  <c r="Y8" i="47"/>
  <c r="W8" i="47"/>
  <c r="V8" i="47"/>
  <c r="U8" i="47"/>
  <c r="Q8" i="47"/>
  <c r="P8" i="47"/>
  <c r="O8" i="47"/>
  <c r="N8" i="47"/>
  <c r="Y7" i="47"/>
  <c r="Q7" i="47"/>
  <c r="P7" i="47"/>
  <c r="O7" i="47"/>
  <c r="V5" i="47"/>
  <c r="F94" i="46"/>
  <c r="E94" i="46"/>
  <c r="D94" i="46"/>
  <c r="C94" i="46"/>
  <c r="F93" i="46"/>
  <c r="E93" i="46"/>
  <c r="C93" i="46"/>
  <c r="L138" i="46"/>
  <c r="K138" i="46"/>
  <c r="J138" i="46"/>
  <c r="F138" i="46"/>
  <c r="E138" i="46"/>
  <c r="D138" i="46"/>
  <c r="C138" i="46"/>
  <c r="L137" i="46"/>
  <c r="K137" i="46"/>
  <c r="J137" i="46"/>
  <c r="F137" i="46"/>
  <c r="E137" i="46"/>
  <c r="C137" i="46"/>
  <c r="L136" i="46"/>
  <c r="K136" i="46"/>
  <c r="J136" i="46"/>
  <c r="F136" i="46"/>
  <c r="E136" i="46"/>
  <c r="D136" i="46"/>
  <c r="C136" i="46"/>
  <c r="L135" i="46"/>
  <c r="K135" i="46"/>
  <c r="J135" i="46"/>
  <c r="F135" i="46"/>
  <c r="E135" i="46"/>
  <c r="D135" i="46"/>
  <c r="C135" i="46"/>
  <c r="L134" i="46"/>
  <c r="K134" i="46"/>
  <c r="J134" i="46"/>
  <c r="F134" i="46"/>
  <c r="E134" i="46"/>
  <c r="D134" i="46"/>
  <c r="C134" i="46"/>
  <c r="L133" i="46"/>
  <c r="K133" i="46"/>
  <c r="J133" i="46"/>
  <c r="F133" i="46"/>
  <c r="E133" i="46"/>
  <c r="D133" i="46"/>
  <c r="C133" i="46"/>
  <c r="L132" i="46"/>
  <c r="K132" i="46"/>
  <c r="J132" i="46"/>
  <c r="F132" i="46"/>
  <c r="E132" i="46"/>
  <c r="D132" i="46"/>
  <c r="C132" i="46"/>
  <c r="L131" i="46"/>
  <c r="K131" i="46"/>
  <c r="J131" i="46"/>
  <c r="F131" i="46"/>
  <c r="E131" i="46"/>
  <c r="D131" i="46"/>
  <c r="C131" i="46"/>
  <c r="L130" i="46"/>
  <c r="K130" i="46"/>
  <c r="J130" i="46"/>
  <c r="F130" i="46"/>
  <c r="E130" i="46"/>
  <c r="D130" i="46"/>
  <c r="C130" i="46"/>
  <c r="L129" i="46"/>
  <c r="K129" i="46"/>
  <c r="J129" i="46"/>
  <c r="F129" i="46"/>
  <c r="E129" i="46"/>
  <c r="D129" i="46"/>
  <c r="C129" i="46"/>
  <c r="L128" i="46"/>
  <c r="K128" i="46"/>
  <c r="J128" i="46"/>
  <c r="F128" i="46"/>
  <c r="E128" i="46"/>
  <c r="D128" i="46"/>
  <c r="C128" i="46"/>
  <c r="L127" i="46"/>
  <c r="K127" i="46"/>
  <c r="J127" i="46"/>
  <c r="F127" i="46"/>
  <c r="E127" i="46"/>
  <c r="D127" i="46"/>
  <c r="C127" i="46"/>
  <c r="L126" i="46"/>
  <c r="K126" i="46"/>
  <c r="J126" i="46"/>
  <c r="F126" i="46"/>
  <c r="E126" i="46"/>
  <c r="D126" i="46"/>
  <c r="C126" i="46"/>
  <c r="L125" i="46"/>
  <c r="K125" i="46"/>
  <c r="J125" i="46"/>
  <c r="F125" i="46"/>
  <c r="E125" i="46"/>
  <c r="D125" i="46"/>
  <c r="C125" i="46"/>
  <c r="L124" i="46"/>
  <c r="K124" i="46"/>
  <c r="J124" i="46"/>
  <c r="F124" i="46"/>
  <c r="E124" i="46"/>
  <c r="D124" i="46"/>
  <c r="C124" i="46"/>
  <c r="L123" i="46"/>
  <c r="K123" i="46"/>
  <c r="J123" i="46"/>
  <c r="F123" i="46"/>
  <c r="E123" i="46"/>
  <c r="D123" i="46"/>
  <c r="C123" i="46"/>
  <c r="L122" i="46"/>
  <c r="K122" i="46"/>
  <c r="J122" i="46"/>
  <c r="F122" i="46"/>
  <c r="E122" i="46"/>
  <c r="D122" i="46"/>
  <c r="C122" i="46"/>
  <c r="L121" i="46"/>
  <c r="K121" i="46"/>
  <c r="J121" i="46"/>
  <c r="F121" i="46"/>
  <c r="E121" i="46"/>
  <c r="D121" i="46"/>
  <c r="C121" i="46"/>
  <c r="L120" i="46"/>
  <c r="K120" i="46"/>
  <c r="J120" i="46"/>
  <c r="F120" i="46"/>
  <c r="E120" i="46"/>
  <c r="D120" i="46"/>
  <c r="C120" i="46"/>
  <c r="L119" i="46"/>
  <c r="K119" i="46"/>
  <c r="J119" i="46"/>
  <c r="F119" i="46"/>
  <c r="E119" i="46"/>
  <c r="D119" i="46"/>
  <c r="C119" i="46"/>
  <c r="L118" i="46"/>
  <c r="K118" i="46"/>
  <c r="J118" i="46"/>
  <c r="F118" i="46"/>
  <c r="E118" i="46"/>
  <c r="D118" i="46"/>
  <c r="C118" i="46"/>
  <c r="L117" i="46"/>
  <c r="K117" i="46"/>
  <c r="J117" i="46"/>
  <c r="F117" i="46"/>
  <c r="E117" i="46"/>
  <c r="D117" i="46"/>
  <c r="C117" i="46"/>
  <c r="L116" i="46"/>
  <c r="K116" i="46"/>
  <c r="J116" i="46"/>
  <c r="F116" i="46"/>
  <c r="E116" i="46"/>
  <c r="D116" i="46"/>
  <c r="C116" i="46"/>
  <c r="L115" i="46"/>
  <c r="K115" i="46"/>
  <c r="J115" i="46"/>
  <c r="F115" i="46"/>
  <c r="E115" i="46"/>
  <c r="D115" i="46"/>
  <c r="C115" i="46"/>
  <c r="L114" i="46"/>
  <c r="K114" i="46"/>
  <c r="J114" i="46"/>
  <c r="F114" i="46"/>
  <c r="E114" i="46"/>
  <c r="D114" i="46"/>
  <c r="C114" i="46"/>
  <c r="L113" i="46"/>
  <c r="K113" i="46"/>
  <c r="J113" i="46"/>
  <c r="F113" i="46"/>
  <c r="E113" i="46"/>
  <c r="D113" i="46"/>
  <c r="C113" i="46"/>
  <c r="L112" i="46"/>
  <c r="K112" i="46"/>
  <c r="J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L109" i="46"/>
  <c r="K109" i="46"/>
  <c r="J109" i="46"/>
  <c r="F109" i="46"/>
  <c r="E109" i="46"/>
  <c r="D109" i="46"/>
  <c r="C109" i="46"/>
  <c r="L108" i="46"/>
  <c r="K108" i="46"/>
  <c r="J108" i="46"/>
  <c r="F108" i="46"/>
  <c r="E108" i="46"/>
  <c r="D108" i="46"/>
  <c r="C108" i="46"/>
  <c r="L107" i="46"/>
  <c r="K107" i="46"/>
  <c r="J107" i="46"/>
  <c r="F107" i="46"/>
  <c r="E107" i="46"/>
  <c r="D107" i="46"/>
  <c r="C107" i="46"/>
  <c r="L106" i="46"/>
  <c r="K106" i="46"/>
  <c r="J106" i="46"/>
  <c r="F106" i="46"/>
  <c r="E106" i="46"/>
  <c r="D106" i="46"/>
  <c r="C106" i="46"/>
  <c r="L105" i="46"/>
  <c r="K105" i="46"/>
  <c r="J105" i="46"/>
  <c r="F105" i="46"/>
  <c r="E105" i="46"/>
  <c r="D105" i="46"/>
  <c r="C105" i="46"/>
  <c r="L104" i="46"/>
  <c r="K104" i="46"/>
  <c r="J104" i="46"/>
  <c r="F104" i="46"/>
  <c r="E104" i="46"/>
  <c r="D104" i="46"/>
  <c r="C104" i="46"/>
  <c r="L103" i="46"/>
  <c r="K103" i="46"/>
  <c r="J103" i="46"/>
  <c r="F103" i="46"/>
  <c r="E103" i="46"/>
  <c r="D103" i="46"/>
  <c r="C103" i="46"/>
  <c r="L102" i="46"/>
  <c r="K102" i="46"/>
  <c r="J102" i="46"/>
  <c r="F102" i="46"/>
  <c r="E102" i="46"/>
  <c r="D102" i="46"/>
  <c r="C102" i="46"/>
  <c r="L101" i="46"/>
  <c r="K101" i="46"/>
  <c r="J101" i="46"/>
  <c r="F101" i="46"/>
  <c r="E101" i="46"/>
  <c r="D101" i="46"/>
  <c r="C101" i="46"/>
  <c r="K99" i="46"/>
  <c r="L94" i="46"/>
  <c r="K94" i="46"/>
  <c r="H94" i="46"/>
  <c r="L93" i="46"/>
  <c r="K93" i="46"/>
  <c r="H93" i="46"/>
  <c r="L92" i="46"/>
  <c r="W83" i="46" s="1"/>
  <c r="K92" i="46"/>
  <c r="V83" i="46" s="1"/>
  <c r="U77" i="46"/>
  <c r="H92" i="46"/>
  <c r="Y91" i="46"/>
  <c r="W91" i="46"/>
  <c r="V91" i="46"/>
  <c r="U91" i="46"/>
  <c r="Q91" i="46"/>
  <c r="P91" i="46"/>
  <c r="O91" i="46"/>
  <c r="N91" i="46"/>
  <c r="Y90" i="46"/>
  <c r="W90" i="46"/>
  <c r="V90" i="46"/>
  <c r="U90" i="46"/>
  <c r="Q90" i="46"/>
  <c r="N90" i="46"/>
  <c r="Y89" i="46"/>
  <c r="N89" i="46"/>
  <c r="Y88" i="46"/>
  <c r="W88" i="46"/>
  <c r="V88" i="46"/>
  <c r="U88" i="46"/>
  <c r="Q88" i="46"/>
  <c r="P88" i="46"/>
  <c r="O88" i="46"/>
  <c r="N88" i="46"/>
  <c r="Y87" i="46"/>
  <c r="W87" i="46"/>
  <c r="V87" i="46"/>
  <c r="U87" i="46"/>
  <c r="Q87" i="46"/>
  <c r="P87" i="46"/>
  <c r="O87" i="46"/>
  <c r="N87" i="46"/>
  <c r="Y86" i="46"/>
  <c r="N86" i="46"/>
  <c r="Y85" i="46"/>
  <c r="W85" i="46"/>
  <c r="V85" i="46"/>
  <c r="U85" i="46"/>
  <c r="Q85" i="46"/>
  <c r="P85" i="46"/>
  <c r="O85" i="46"/>
  <c r="N85" i="46"/>
  <c r="Y84" i="46"/>
  <c r="W84" i="46"/>
  <c r="V84" i="46"/>
  <c r="U84" i="46"/>
  <c r="Q84" i="46"/>
  <c r="P84" i="46"/>
  <c r="O84" i="46"/>
  <c r="N84" i="46"/>
  <c r="Y83" i="46"/>
  <c r="N83" i="46"/>
  <c r="Y82" i="46"/>
  <c r="W82" i="46"/>
  <c r="V82" i="46"/>
  <c r="U82" i="46"/>
  <c r="Q82" i="46"/>
  <c r="P82" i="46"/>
  <c r="O82" i="46"/>
  <c r="N82" i="46"/>
  <c r="Y81" i="46"/>
  <c r="W81" i="46"/>
  <c r="V81" i="46"/>
  <c r="U81" i="46"/>
  <c r="Q81" i="46"/>
  <c r="P81" i="46"/>
  <c r="O81" i="46"/>
  <c r="N81" i="46"/>
  <c r="Y80" i="46"/>
  <c r="N80" i="46"/>
  <c r="Y79" i="46"/>
  <c r="W79" i="46"/>
  <c r="V79" i="46"/>
  <c r="U79" i="46"/>
  <c r="Q79" i="46"/>
  <c r="P79" i="46"/>
  <c r="O79" i="46"/>
  <c r="N79" i="46"/>
  <c r="Y78" i="46"/>
  <c r="W78" i="46"/>
  <c r="V78" i="46"/>
  <c r="U78" i="46"/>
  <c r="Q78" i="46"/>
  <c r="P78" i="46"/>
  <c r="O78" i="46"/>
  <c r="N78" i="46"/>
  <c r="Y77" i="46"/>
  <c r="N77" i="46"/>
  <c r="Y76" i="46"/>
  <c r="W76" i="46"/>
  <c r="V76" i="46"/>
  <c r="U76" i="46"/>
  <c r="Q76" i="46"/>
  <c r="P76" i="46"/>
  <c r="O76" i="46"/>
  <c r="N76" i="46"/>
  <c r="Y75" i="46"/>
  <c r="W75" i="46"/>
  <c r="V75" i="46"/>
  <c r="U75" i="46"/>
  <c r="Q75" i="46"/>
  <c r="P75" i="46"/>
  <c r="O75" i="46"/>
  <c r="N75" i="46"/>
  <c r="Y74" i="46"/>
  <c r="N74" i="46"/>
  <c r="Y73" i="46"/>
  <c r="W73" i="46"/>
  <c r="V73" i="46"/>
  <c r="U73" i="46"/>
  <c r="Q73" i="46"/>
  <c r="P73" i="46"/>
  <c r="O73" i="46"/>
  <c r="N73" i="46"/>
  <c r="Y72" i="46"/>
  <c r="W72" i="46"/>
  <c r="V72" i="46"/>
  <c r="U72" i="46"/>
  <c r="Q72" i="46"/>
  <c r="P72" i="46"/>
  <c r="O72" i="46"/>
  <c r="N72" i="46"/>
  <c r="Y71" i="46"/>
  <c r="O71" i="46"/>
  <c r="Y70" i="46"/>
  <c r="W70" i="46"/>
  <c r="V70" i="46"/>
  <c r="U70" i="46"/>
  <c r="Q70" i="46"/>
  <c r="P70" i="46"/>
  <c r="O70" i="46"/>
  <c r="N70" i="46"/>
  <c r="Y69" i="46"/>
  <c r="W69" i="46"/>
  <c r="V69" i="46"/>
  <c r="U69" i="46"/>
  <c r="Q69" i="46"/>
  <c r="P69" i="46"/>
  <c r="O69" i="46"/>
  <c r="N69" i="46"/>
  <c r="Y68" i="46"/>
  <c r="N68" i="46"/>
  <c r="Y67" i="46"/>
  <c r="W67" i="46"/>
  <c r="V67" i="46"/>
  <c r="U67" i="46"/>
  <c r="Q67" i="46"/>
  <c r="P67" i="46"/>
  <c r="O67" i="46"/>
  <c r="N67" i="46"/>
  <c r="Y66" i="46"/>
  <c r="W66" i="46"/>
  <c r="V66" i="46"/>
  <c r="U66" i="46"/>
  <c r="Q66" i="46"/>
  <c r="P66" i="46"/>
  <c r="O66" i="46"/>
  <c r="N66" i="46"/>
  <c r="Y65" i="46"/>
  <c r="Z64" i="46"/>
  <c r="Q64" i="46"/>
  <c r="P64" i="46"/>
  <c r="O64" i="46"/>
  <c r="N64" i="46"/>
  <c r="N63" i="46"/>
  <c r="Y62" i="46"/>
  <c r="W62" i="46"/>
  <c r="V62" i="46"/>
  <c r="U62" i="46"/>
  <c r="Q62" i="46"/>
  <c r="P62" i="46"/>
  <c r="O62" i="46"/>
  <c r="N62" i="46"/>
  <c r="Y61" i="46"/>
  <c r="W61" i="46"/>
  <c r="V61" i="46"/>
  <c r="U61" i="46"/>
  <c r="Q61" i="46"/>
  <c r="P61" i="46"/>
  <c r="O61" i="46"/>
  <c r="N61" i="46"/>
  <c r="Y60" i="46"/>
  <c r="N60" i="46"/>
  <c r="Y59" i="46"/>
  <c r="W59" i="46"/>
  <c r="V59" i="46"/>
  <c r="U59" i="46"/>
  <c r="Q59" i="46"/>
  <c r="P59" i="46"/>
  <c r="O59" i="46"/>
  <c r="N59" i="46"/>
  <c r="Y58" i="46"/>
  <c r="W58" i="46"/>
  <c r="V58" i="46"/>
  <c r="U58" i="46"/>
  <c r="Q58" i="46"/>
  <c r="P58" i="46"/>
  <c r="O58" i="46"/>
  <c r="N58" i="46"/>
  <c r="Y57" i="46"/>
  <c r="N57" i="46"/>
  <c r="Y56" i="46"/>
  <c r="W56" i="46"/>
  <c r="V56" i="46"/>
  <c r="U56" i="46"/>
  <c r="Q56" i="46"/>
  <c r="P56" i="46"/>
  <c r="O56" i="46"/>
  <c r="N56" i="46"/>
  <c r="Y55" i="46"/>
  <c r="W55" i="46"/>
  <c r="V55" i="46"/>
  <c r="U55" i="46"/>
  <c r="Q55" i="46"/>
  <c r="P55" i="46"/>
  <c r="O55" i="46"/>
  <c r="N55" i="46"/>
  <c r="Y54" i="46"/>
  <c r="N54" i="46"/>
  <c r="K52" i="46"/>
  <c r="V52" i="46" s="1"/>
  <c r="L47" i="46"/>
  <c r="K47" i="46"/>
  <c r="J47" i="46"/>
  <c r="H47" i="46"/>
  <c r="Q47" i="46"/>
  <c r="P47" i="46"/>
  <c r="L46" i="46"/>
  <c r="K46" i="46"/>
  <c r="J46" i="46"/>
  <c r="H46" i="46"/>
  <c r="L45" i="46"/>
  <c r="K45" i="46"/>
  <c r="J45" i="46"/>
  <c r="U42" i="46" s="1"/>
  <c r="H45" i="46"/>
  <c r="Q36" i="46"/>
  <c r="P36" i="46"/>
  <c r="Y44" i="46"/>
  <c r="U44" i="46"/>
  <c r="Q44" i="46"/>
  <c r="N44" i="46"/>
  <c r="Y43" i="46"/>
  <c r="U43" i="46"/>
  <c r="Q43" i="46"/>
  <c r="P43" i="46"/>
  <c r="N43" i="46"/>
  <c r="Y42" i="46"/>
  <c r="Y41" i="46"/>
  <c r="U41" i="46"/>
  <c r="Q41" i="46"/>
  <c r="P41" i="46"/>
  <c r="O41" i="46"/>
  <c r="N41" i="46"/>
  <c r="Y40" i="46"/>
  <c r="U40" i="46"/>
  <c r="Q40" i="46"/>
  <c r="P40" i="46"/>
  <c r="O40" i="46"/>
  <c r="N40" i="46"/>
  <c r="Y39" i="46"/>
  <c r="P39" i="46"/>
  <c r="Y38" i="46"/>
  <c r="U38" i="46"/>
  <c r="Q38" i="46"/>
  <c r="P38" i="46"/>
  <c r="O38" i="46"/>
  <c r="N38" i="46"/>
  <c r="Y37" i="46"/>
  <c r="U37" i="46"/>
  <c r="Q37" i="46"/>
  <c r="P37" i="46"/>
  <c r="O37" i="46"/>
  <c r="N37" i="46"/>
  <c r="Y36" i="46"/>
  <c r="Y35" i="46"/>
  <c r="U35" i="46"/>
  <c r="Q35" i="46"/>
  <c r="P35" i="46"/>
  <c r="O35" i="46"/>
  <c r="N35" i="46"/>
  <c r="Y34" i="46"/>
  <c r="U34" i="46"/>
  <c r="Q34" i="46"/>
  <c r="P34" i="46"/>
  <c r="O34" i="46"/>
  <c r="N34" i="46"/>
  <c r="Y33" i="46"/>
  <c r="Q33" i="46"/>
  <c r="P33" i="46"/>
  <c r="Y32" i="46"/>
  <c r="U32" i="46"/>
  <c r="Q32" i="46"/>
  <c r="P32" i="46"/>
  <c r="O32" i="46"/>
  <c r="N32" i="46"/>
  <c r="Y31" i="46"/>
  <c r="U31" i="46"/>
  <c r="Q31" i="46"/>
  <c r="P31" i="46"/>
  <c r="O31" i="46"/>
  <c r="N31" i="46"/>
  <c r="Y30" i="46"/>
  <c r="Y29" i="46"/>
  <c r="U29" i="46"/>
  <c r="Q29" i="46"/>
  <c r="P29" i="46"/>
  <c r="O29" i="46"/>
  <c r="N29" i="46"/>
  <c r="Y28" i="46"/>
  <c r="U28" i="46"/>
  <c r="Q28" i="46"/>
  <c r="P28" i="46"/>
  <c r="O28" i="46"/>
  <c r="N28" i="46"/>
  <c r="Y27" i="46"/>
  <c r="P27" i="46"/>
  <c r="Y26" i="46"/>
  <c r="U26" i="46"/>
  <c r="Q26" i="46"/>
  <c r="P26" i="46"/>
  <c r="O26" i="46"/>
  <c r="N26" i="46"/>
  <c r="Y25" i="46"/>
  <c r="U25" i="46"/>
  <c r="Q25" i="46"/>
  <c r="P25" i="46"/>
  <c r="O25" i="46"/>
  <c r="N25" i="46"/>
  <c r="Y24" i="46"/>
  <c r="Y23" i="46"/>
  <c r="U23" i="46"/>
  <c r="Q23" i="46"/>
  <c r="P23" i="46"/>
  <c r="O23" i="46"/>
  <c r="N23" i="46"/>
  <c r="Y22" i="46"/>
  <c r="U22" i="46"/>
  <c r="Q22" i="46"/>
  <c r="P22" i="46"/>
  <c r="O22" i="46"/>
  <c r="N22" i="46"/>
  <c r="Y21" i="46"/>
  <c r="Q21" i="46"/>
  <c r="P21" i="46"/>
  <c r="Y20" i="46"/>
  <c r="U20" i="46"/>
  <c r="Q20" i="46"/>
  <c r="P20" i="46"/>
  <c r="O20" i="46"/>
  <c r="N20" i="46"/>
  <c r="Y19" i="46"/>
  <c r="U19" i="46"/>
  <c r="Q19" i="46"/>
  <c r="P19" i="46"/>
  <c r="O19" i="46"/>
  <c r="N19" i="46"/>
  <c r="Y18" i="46"/>
  <c r="Q17" i="46"/>
  <c r="P17" i="46"/>
  <c r="O17" i="46"/>
  <c r="N17" i="46"/>
  <c r="Y15" i="46"/>
  <c r="U15" i="46"/>
  <c r="Q15" i="46"/>
  <c r="P15" i="46"/>
  <c r="O15" i="46"/>
  <c r="N15" i="46"/>
  <c r="Y14" i="46"/>
  <c r="U14" i="46"/>
  <c r="Q14" i="46"/>
  <c r="P14" i="46"/>
  <c r="O14" i="46"/>
  <c r="N14" i="46"/>
  <c r="Y13" i="46"/>
  <c r="Q13" i="46"/>
  <c r="P13" i="46"/>
  <c r="Y12" i="46"/>
  <c r="U12" i="46"/>
  <c r="Q12" i="46"/>
  <c r="P12" i="46"/>
  <c r="O12" i="46"/>
  <c r="N12" i="46"/>
  <c r="Y11" i="46"/>
  <c r="U11" i="46"/>
  <c r="Q11" i="46"/>
  <c r="P11" i="46"/>
  <c r="O11" i="46"/>
  <c r="N11" i="46"/>
  <c r="Y10" i="46"/>
  <c r="Q10" i="46"/>
  <c r="Y9" i="46"/>
  <c r="U9" i="46"/>
  <c r="Q9" i="46"/>
  <c r="P9" i="46"/>
  <c r="O9" i="46"/>
  <c r="N9" i="46"/>
  <c r="Y8" i="46"/>
  <c r="U8" i="46"/>
  <c r="Q8" i="46"/>
  <c r="P8" i="46"/>
  <c r="O8" i="46"/>
  <c r="N8" i="46"/>
  <c r="Y7" i="46"/>
  <c r="Q7" i="46"/>
  <c r="P7" i="46"/>
  <c r="V5" i="46"/>
  <c r="L138" i="45"/>
  <c r="K138" i="45"/>
  <c r="J138" i="45"/>
  <c r="F138" i="45"/>
  <c r="E138" i="45"/>
  <c r="D138" i="45"/>
  <c r="C138" i="45"/>
  <c r="L137" i="45"/>
  <c r="K137" i="45"/>
  <c r="J137" i="45"/>
  <c r="F137" i="45"/>
  <c r="E137" i="45"/>
  <c r="D137" i="45"/>
  <c r="C137" i="45"/>
  <c r="L136" i="45"/>
  <c r="K136" i="45"/>
  <c r="J136" i="45"/>
  <c r="F136" i="45"/>
  <c r="E136" i="45"/>
  <c r="D136" i="45"/>
  <c r="C136" i="45"/>
  <c r="L135" i="45"/>
  <c r="K135" i="45"/>
  <c r="J135" i="45"/>
  <c r="F135" i="45"/>
  <c r="E135" i="45"/>
  <c r="D135" i="45"/>
  <c r="C135" i="45"/>
  <c r="L134" i="45"/>
  <c r="K134" i="45"/>
  <c r="J134" i="45"/>
  <c r="F134" i="45"/>
  <c r="E134" i="45"/>
  <c r="D134" i="45"/>
  <c r="C134" i="45"/>
  <c r="L133" i="45"/>
  <c r="K133" i="45"/>
  <c r="J133" i="45"/>
  <c r="F133" i="45"/>
  <c r="E133" i="45"/>
  <c r="D133" i="45"/>
  <c r="C133" i="45"/>
  <c r="L132" i="45"/>
  <c r="K132" i="45"/>
  <c r="J132" i="45"/>
  <c r="F132" i="45"/>
  <c r="E132" i="45"/>
  <c r="D132" i="45"/>
  <c r="C132" i="45"/>
  <c r="L131" i="45"/>
  <c r="K131" i="45"/>
  <c r="J131" i="45"/>
  <c r="F131" i="45"/>
  <c r="E131" i="45"/>
  <c r="D131" i="45"/>
  <c r="C131" i="45"/>
  <c r="L130" i="45"/>
  <c r="K130" i="45"/>
  <c r="J130" i="45"/>
  <c r="F130" i="45"/>
  <c r="E130" i="45"/>
  <c r="D130" i="45"/>
  <c r="C130" i="45"/>
  <c r="L129" i="45"/>
  <c r="K129" i="45"/>
  <c r="J129" i="45"/>
  <c r="F129" i="45"/>
  <c r="E129" i="45"/>
  <c r="D129" i="45"/>
  <c r="C129" i="45"/>
  <c r="L128" i="45"/>
  <c r="K128" i="45"/>
  <c r="J128" i="45"/>
  <c r="F128" i="45"/>
  <c r="E128" i="45"/>
  <c r="D128" i="45"/>
  <c r="C128" i="45"/>
  <c r="L127" i="45"/>
  <c r="K127" i="45"/>
  <c r="J127" i="45"/>
  <c r="F127" i="45"/>
  <c r="E127" i="45"/>
  <c r="D127" i="45"/>
  <c r="C127" i="45"/>
  <c r="L126" i="45"/>
  <c r="K126" i="45"/>
  <c r="J126" i="45"/>
  <c r="F126" i="45"/>
  <c r="E126" i="45"/>
  <c r="D126" i="45"/>
  <c r="C126" i="45"/>
  <c r="L125" i="45"/>
  <c r="K125" i="45"/>
  <c r="J125" i="45"/>
  <c r="F125" i="45"/>
  <c r="E125" i="45"/>
  <c r="D125" i="45"/>
  <c r="C125" i="45"/>
  <c r="L124" i="45"/>
  <c r="K124" i="45"/>
  <c r="J124" i="45"/>
  <c r="F124" i="45"/>
  <c r="E124" i="45"/>
  <c r="D124" i="45"/>
  <c r="C124" i="45"/>
  <c r="L123" i="45"/>
  <c r="K123" i="45"/>
  <c r="J123" i="45"/>
  <c r="F123" i="45"/>
  <c r="E123" i="45"/>
  <c r="D123" i="45"/>
  <c r="C123" i="45"/>
  <c r="L122" i="45"/>
  <c r="K122" i="45"/>
  <c r="J122" i="45"/>
  <c r="F122" i="45"/>
  <c r="E122" i="45"/>
  <c r="D122" i="45"/>
  <c r="C122" i="45"/>
  <c r="L121" i="45"/>
  <c r="K121" i="45"/>
  <c r="J121" i="45"/>
  <c r="F121" i="45"/>
  <c r="E121" i="45"/>
  <c r="D121" i="45"/>
  <c r="C121" i="45"/>
  <c r="L120" i="45"/>
  <c r="K120" i="45"/>
  <c r="J120" i="45"/>
  <c r="F120" i="45"/>
  <c r="E120" i="45"/>
  <c r="D120" i="45"/>
  <c r="C120" i="45"/>
  <c r="L119" i="45"/>
  <c r="K119" i="45"/>
  <c r="J119" i="45"/>
  <c r="F119" i="45"/>
  <c r="E119" i="45"/>
  <c r="D119" i="45"/>
  <c r="C119" i="45"/>
  <c r="L118" i="45"/>
  <c r="K118" i="45"/>
  <c r="J118" i="45"/>
  <c r="F118" i="45"/>
  <c r="E118" i="45"/>
  <c r="D118" i="45"/>
  <c r="C118" i="45"/>
  <c r="L117" i="45"/>
  <c r="K117" i="45"/>
  <c r="J117" i="45"/>
  <c r="F117" i="45"/>
  <c r="E117" i="45"/>
  <c r="D117" i="45"/>
  <c r="C117" i="45"/>
  <c r="L116" i="45"/>
  <c r="K116" i="45"/>
  <c r="J116" i="45"/>
  <c r="F116" i="45"/>
  <c r="E116" i="45"/>
  <c r="D116" i="45"/>
  <c r="C116" i="45"/>
  <c r="L115" i="45"/>
  <c r="K115" i="45"/>
  <c r="J115" i="45"/>
  <c r="F115" i="45"/>
  <c r="E115" i="45"/>
  <c r="D115" i="45"/>
  <c r="C115" i="45"/>
  <c r="L114" i="45"/>
  <c r="K114" i="45"/>
  <c r="J114" i="45"/>
  <c r="F114" i="45"/>
  <c r="E114" i="45"/>
  <c r="D114" i="45"/>
  <c r="C114" i="45"/>
  <c r="L113" i="45"/>
  <c r="K113" i="45"/>
  <c r="J113" i="45"/>
  <c r="F113" i="45"/>
  <c r="E113" i="45"/>
  <c r="D113" i="45"/>
  <c r="C113" i="45"/>
  <c r="L112" i="45"/>
  <c r="K112" i="45"/>
  <c r="J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L109" i="45"/>
  <c r="K109" i="45"/>
  <c r="J109" i="45"/>
  <c r="F109" i="45"/>
  <c r="E109" i="45"/>
  <c r="D109" i="45"/>
  <c r="C109" i="45"/>
  <c r="L108" i="45"/>
  <c r="K108" i="45"/>
  <c r="J108" i="45"/>
  <c r="F108" i="45"/>
  <c r="E108" i="45"/>
  <c r="D108" i="45"/>
  <c r="C108" i="45"/>
  <c r="L107" i="45"/>
  <c r="K107" i="45"/>
  <c r="J107" i="45"/>
  <c r="F107" i="45"/>
  <c r="E107" i="45"/>
  <c r="D107" i="45"/>
  <c r="C107" i="45"/>
  <c r="L106" i="45"/>
  <c r="K106" i="45"/>
  <c r="J106" i="45"/>
  <c r="F106" i="45"/>
  <c r="E106" i="45"/>
  <c r="D106" i="45"/>
  <c r="C106" i="45"/>
  <c r="L105" i="45"/>
  <c r="K105" i="45"/>
  <c r="J105" i="45"/>
  <c r="F105" i="45"/>
  <c r="E105" i="45"/>
  <c r="D105" i="45"/>
  <c r="C105" i="45"/>
  <c r="L104" i="45"/>
  <c r="K104" i="45"/>
  <c r="J104" i="45"/>
  <c r="F104" i="45"/>
  <c r="E104" i="45"/>
  <c r="D104" i="45"/>
  <c r="C104" i="45"/>
  <c r="L103" i="45"/>
  <c r="K103" i="45"/>
  <c r="J103" i="45"/>
  <c r="F103" i="45"/>
  <c r="E103" i="45"/>
  <c r="D103" i="45"/>
  <c r="C103" i="45"/>
  <c r="L102" i="45"/>
  <c r="K102" i="45"/>
  <c r="J102" i="45"/>
  <c r="F102" i="45"/>
  <c r="E102" i="45"/>
  <c r="D102" i="45"/>
  <c r="C102" i="45"/>
  <c r="L101" i="45"/>
  <c r="K101" i="45"/>
  <c r="J101" i="45"/>
  <c r="F101" i="45"/>
  <c r="E101" i="45"/>
  <c r="D101" i="45"/>
  <c r="C101" i="45"/>
  <c r="K99" i="45"/>
  <c r="L94" i="45"/>
  <c r="K94" i="45"/>
  <c r="J94" i="45"/>
  <c r="H94" i="45"/>
  <c r="F94" i="45"/>
  <c r="E94" i="45"/>
  <c r="D94" i="45"/>
  <c r="C94" i="45"/>
  <c r="L93" i="45"/>
  <c r="K93" i="45"/>
  <c r="J93" i="45"/>
  <c r="H93" i="45"/>
  <c r="F93" i="45"/>
  <c r="E93" i="45"/>
  <c r="D93" i="45"/>
  <c r="C93" i="45"/>
  <c r="L92" i="45"/>
  <c r="W89" i="45" s="1"/>
  <c r="K92" i="45"/>
  <c r="J92" i="45"/>
  <c r="U80" i="45" s="1"/>
  <c r="H92" i="45"/>
  <c r="F92" i="45"/>
  <c r="Q83" i="45" s="1"/>
  <c r="E92" i="45"/>
  <c r="P74" i="45" s="1"/>
  <c r="D92" i="45"/>
  <c r="O83" i="45" s="1"/>
  <c r="C92" i="45"/>
  <c r="N83" i="45" s="1"/>
  <c r="Y91" i="45"/>
  <c r="W91" i="45"/>
  <c r="V91" i="45"/>
  <c r="U91" i="45"/>
  <c r="Q91" i="45"/>
  <c r="P91" i="45"/>
  <c r="O91" i="45"/>
  <c r="N91" i="45"/>
  <c r="Y90" i="45"/>
  <c r="W90" i="45"/>
  <c r="V90" i="45"/>
  <c r="U90" i="45"/>
  <c r="Q90" i="45"/>
  <c r="P90" i="45"/>
  <c r="O90" i="45"/>
  <c r="N90" i="45"/>
  <c r="Y89" i="45"/>
  <c r="O89" i="45"/>
  <c r="Y88" i="45"/>
  <c r="W88" i="45"/>
  <c r="V88" i="45"/>
  <c r="U88" i="45"/>
  <c r="Q88" i="45"/>
  <c r="P88" i="45"/>
  <c r="O88" i="45"/>
  <c r="N88" i="45"/>
  <c r="Y87" i="45"/>
  <c r="W87" i="45"/>
  <c r="V87" i="45"/>
  <c r="U87" i="45"/>
  <c r="Q87" i="45"/>
  <c r="P87" i="45"/>
  <c r="O87" i="45"/>
  <c r="N87" i="45"/>
  <c r="Y86" i="45"/>
  <c r="O86" i="45"/>
  <c r="Y85" i="45"/>
  <c r="W85" i="45"/>
  <c r="V85" i="45"/>
  <c r="U85" i="45"/>
  <c r="Q85" i="45"/>
  <c r="P85" i="45"/>
  <c r="O85" i="45"/>
  <c r="N85" i="45"/>
  <c r="Y84" i="45"/>
  <c r="W84" i="45"/>
  <c r="V84" i="45"/>
  <c r="U84" i="45"/>
  <c r="Q84" i="45"/>
  <c r="P84" i="45"/>
  <c r="O84" i="45"/>
  <c r="N84" i="45"/>
  <c r="Y83" i="45"/>
  <c r="Y82" i="45"/>
  <c r="W82" i="45"/>
  <c r="V82" i="45"/>
  <c r="U82" i="45"/>
  <c r="Q82" i="45"/>
  <c r="P82" i="45"/>
  <c r="O82" i="45"/>
  <c r="N82" i="45"/>
  <c r="Y81" i="45"/>
  <c r="W81" i="45"/>
  <c r="V81" i="45"/>
  <c r="U81" i="45"/>
  <c r="Q81" i="45"/>
  <c r="P81" i="45"/>
  <c r="O81" i="45"/>
  <c r="N81" i="45"/>
  <c r="Y80" i="45"/>
  <c r="O80" i="45"/>
  <c r="Y79" i="45"/>
  <c r="W79" i="45"/>
  <c r="V79" i="45"/>
  <c r="U79" i="45"/>
  <c r="Q79" i="45"/>
  <c r="P79" i="45"/>
  <c r="O79" i="45"/>
  <c r="N79" i="45"/>
  <c r="Y78" i="45"/>
  <c r="W78" i="45"/>
  <c r="V78" i="45"/>
  <c r="U78" i="45"/>
  <c r="Q78" i="45"/>
  <c r="P78" i="45"/>
  <c r="O78" i="45"/>
  <c r="N78" i="45"/>
  <c r="Y77" i="45"/>
  <c r="W77" i="45"/>
  <c r="O77" i="45"/>
  <c r="Y76" i="45"/>
  <c r="W76" i="45"/>
  <c r="V76" i="45"/>
  <c r="U76" i="45"/>
  <c r="Q76" i="45"/>
  <c r="P76" i="45"/>
  <c r="O76" i="45"/>
  <c r="N76" i="45"/>
  <c r="Y75" i="45"/>
  <c r="W75" i="45"/>
  <c r="V75" i="45"/>
  <c r="U75" i="45"/>
  <c r="Q75" i="45"/>
  <c r="P75" i="45"/>
  <c r="O75" i="45"/>
  <c r="N75" i="45"/>
  <c r="Y74" i="45"/>
  <c r="O74" i="45"/>
  <c r="Y73" i="45"/>
  <c r="W73" i="45"/>
  <c r="V73" i="45"/>
  <c r="U73" i="45"/>
  <c r="Q73" i="45"/>
  <c r="P73" i="45"/>
  <c r="O73" i="45"/>
  <c r="N73" i="45"/>
  <c r="Y72" i="45"/>
  <c r="W72" i="45"/>
  <c r="V72" i="45"/>
  <c r="U72" i="45"/>
  <c r="Q72" i="45"/>
  <c r="P72" i="45"/>
  <c r="O72" i="45"/>
  <c r="N72" i="45"/>
  <c r="Y71" i="45"/>
  <c r="O71" i="45"/>
  <c r="Y70" i="45"/>
  <c r="W70" i="45"/>
  <c r="V70" i="45"/>
  <c r="U70" i="45"/>
  <c r="Q70" i="45"/>
  <c r="P70" i="45"/>
  <c r="O70" i="45"/>
  <c r="N70" i="45"/>
  <c r="Y69" i="45"/>
  <c r="W69" i="45"/>
  <c r="V69" i="45"/>
  <c r="U69" i="45"/>
  <c r="Q69" i="45"/>
  <c r="P69" i="45"/>
  <c r="O69" i="45"/>
  <c r="N69" i="45"/>
  <c r="Y68" i="45"/>
  <c r="Q68" i="45"/>
  <c r="O68" i="45"/>
  <c r="Y67" i="45"/>
  <c r="W67" i="45"/>
  <c r="V67" i="45"/>
  <c r="U67" i="45"/>
  <c r="Q67" i="45"/>
  <c r="P67" i="45"/>
  <c r="O67" i="45"/>
  <c r="N67" i="45"/>
  <c r="Y66" i="45"/>
  <c r="W66" i="45"/>
  <c r="V66" i="45"/>
  <c r="U66" i="45"/>
  <c r="Q66" i="45"/>
  <c r="P66" i="45"/>
  <c r="O66" i="45"/>
  <c r="N66" i="45"/>
  <c r="Y65" i="45"/>
  <c r="O65" i="45"/>
  <c r="Q64" i="45"/>
  <c r="P64" i="45"/>
  <c r="O64" i="45"/>
  <c r="N64" i="45"/>
  <c r="O63" i="45"/>
  <c r="Y62" i="45"/>
  <c r="W62" i="45"/>
  <c r="V62" i="45"/>
  <c r="U62" i="45"/>
  <c r="Q62" i="45"/>
  <c r="P62" i="45"/>
  <c r="O62" i="45"/>
  <c r="N62" i="45"/>
  <c r="Y61" i="45"/>
  <c r="W61" i="45"/>
  <c r="V61" i="45"/>
  <c r="U61" i="45"/>
  <c r="Q61" i="45"/>
  <c r="P61" i="45"/>
  <c r="O61" i="45"/>
  <c r="N61" i="45"/>
  <c r="Y60" i="45"/>
  <c r="O60" i="45"/>
  <c r="Y59" i="45"/>
  <c r="W59" i="45"/>
  <c r="V59" i="45"/>
  <c r="U59" i="45"/>
  <c r="Q59" i="45"/>
  <c r="P59" i="45"/>
  <c r="O59" i="45"/>
  <c r="N59" i="45"/>
  <c r="Y58" i="45"/>
  <c r="W58" i="45"/>
  <c r="V58" i="45"/>
  <c r="U58" i="45"/>
  <c r="Q58" i="45"/>
  <c r="P58" i="45"/>
  <c r="O58" i="45"/>
  <c r="N58" i="45"/>
  <c r="Y57" i="45"/>
  <c r="O57" i="45"/>
  <c r="Y56" i="45"/>
  <c r="W56" i="45"/>
  <c r="V56" i="45"/>
  <c r="U56" i="45"/>
  <c r="Q56" i="45"/>
  <c r="P56" i="45"/>
  <c r="O56" i="45"/>
  <c r="N56" i="45"/>
  <c r="Y55" i="45"/>
  <c r="W55" i="45"/>
  <c r="V55" i="45"/>
  <c r="U55" i="45"/>
  <c r="Q55" i="45"/>
  <c r="P55" i="45"/>
  <c r="O55" i="45"/>
  <c r="N55" i="45"/>
  <c r="Y54" i="45"/>
  <c r="O54" i="45"/>
  <c r="K52" i="45"/>
  <c r="V52" i="45" s="1"/>
  <c r="L47" i="45"/>
  <c r="K47" i="45"/>
  <c r="J47" i="45"/>
  <c r="H47" i="45"/>
  <c r="F47" i="45"/>
  <c r="E47" i="45"/>
  <c r="D47" i="45"/>
  <c r="C47" i="45"/>
  <c r="L46" i="45"/>
  <c r="K46" i="45"/>
  <c r="J46" i="45"/>
  <c r="H46" i="45"/>
  <c r="F46" i="45"/>
  <c r="E46" i="45"/>
  <c r="D46" i="45"/>
  <c r="C46" i="45"/>
  <c r="L45" i="45"/>
  <c r="W39" i="45" s="1"/>
  <c r="K45" i="45"/>
  <c r="V33" i="45" s="1"/>
  <c r="J45" i="45"/>
  <c r="U21" i="45" s="1"/>
  <c r="H45" i="45"/>
  <c r="F45" i="45"/>
  <c r="Q13" i="45" s="1"/>
  <c r="E45" i="45"/>
  <c r="P24" i="45" s="1"/>
  <c r="D45" i="45"/>
  <c r="O42" i="45" s="1"/>
  <c r="C45" i="45"/>
  <c r="N42" i="45" s="1"/>
  <c r="Y44" i="45"/>
  <c r="W44" i="45"/>
  <c r="V44" i="45"/>
  <c r="U44" i="45"/>
  <c r="Q44" i="45"/>
  <c r="P44" i="45"/>
  <c r="O44" i="45"/>
  <c r="N44" i="45"/>
  <c r="Y43" i="45"/>
  <c r="W43" i="45"/>
  <c r="V43" i="45"/>
  <c r="U43" i="45"/>
  <c r="Q43" i="45"/>
  <c r="P43" i="45"/>
  <c r="O43" i="45"/>
  <c r="N43" i="45"/>
  <c r="Y42" i="45"/>
  <c r="Y41" i="45"/>
  <c r="W41" i="45"/>
  <c r="V41" i="45"/>
  <c r="U41" i="45"/>
  <c r="Q41" i="45"/>
  <c r="P41" i="45"/>
  <c r="O41" i="45"/>
  <c r="N41" i="45"/>
  <c r="Y40" i="45"/>
  <c r="W40" i="45"/>
  <c r="V40" i="45"/>
  <c r="U40" i="45"/>
  <c r="Q40" i="45"/>
  <c r="P40" i="45"/>
  <c r="O40" i="45"/>
  <c r="N40" i="45"/>
  <c r="Y39" i="45"/>
  <c r="N39" i="45"/>
  <c r="Y38" i="45"/>
  <c r="W38" i="45"/>
  <c r="V38" i="45"/>
  <c r="U38" i="45"/>
  <c r="Q38" i="45"/>
  <c r="P38" i="45"/>
  <c r="O38" i="45"/>
  <c r="N38" i="45"/>
  <c r="Y37" i="45"/>
  <c r="W37" i="45"/>
  <c r="V37" i="45"/>
  <c r="U37" i="45"/>
  <c r="Q37" i="45"/>
  <c r="P37" i="45"/>
  <c r="O37" i="45"/>
  <c r="N37" i="45"/>
  <c r="Y36" i="45"/>
  <c r="P36" i="45"/>
  <c r="Y35" i="45"/>
  <c r="W35" i="45"/>
  <c r="V35" i="45"/>
  <c r="U35" i="45"/>
  <c r="Q35" i="45"/>
  <c r="P35" i="45"/>
  <c r="O35" i="45"/>
  <c r="N35" i="45"/>
  <c r="Y34" i="45"/>
  <c r="W34" i="45"/>
  <c r="V34" i="45"/>
  <c r="U34" i="45"/>
  <c r="Q34" i="45"/>
  <c r="P34" i="45"/>
  <c r="O34" i="45"/>
  <c r="N34" i="45"/>
  <c r="Y33" i="45"/>
  <c r="P33" i="45"/>
  <c r="N33" i="45"/>
  <c r="Y32" i="45"/>
  <c r="W32" i="45"/>
  <c r="V32" i="45"/>
  <c r="U32" i="45"/>
  <c r="Q32" i="45"/>
  <c r="P32" i="45"/>
  <c r="O32" i="45"/>
  <c r="N32" i="45"/>
  <c r="Y31" i="45"/>
  <c r="W31" i="45"/>
  <c r="V31" i="45"/>
  <c r="U31" i="45"/>
  <c r="Q31" i="45"/>
  <c r="P31" i="45"/>
  <c r="O31" i="45"/>
  <c r="N31" i="45"/>
  <c r="Y30" i="45"/>
  <c r="N30" i="45"/>
  <c r="Y29" i="45"/>
  <c r="W29" i="45"/>
  <c r="V29" i="45"/>
  <c r="U29" i="45"/>
  <c r="Q29" i="45"/>
  <c r="P29" i="45"/>
  <c r="O29" i="45"/>
  <c r="N29" i="45"/>
  <c r="Y28" i="45"/>
  <c r="W28" i="45"/>
  <c r="V28" i="45"/>
  <c r="U28" i="45"/>
  <c r="Q28" i="45"/>
  <c r="P28" i="45"/>
  <c r="O28" i="45"/>
  <c r="N28" i="45"/>
  <c r="Y27" i="45"/>
  <c r="Y26" i="45"/>
  <c r="W26" i="45"/>
  <c r="V26" i="45"/>
  <c r="U26" i="45"/>
  <c r="Q26" i="45"/>
  <c r="P26" i="45"/>
  <c r="O26" i="45"/>
  <c r="N26" i="45"/>
  <c r="Y25" i="45"/>
  <c r="W25" i="45"/>
  <c r="V25" i="45"/>
  <c r="U25" i="45"/>
  <c r="Q25" i="45"/>
  <c r="P25" i="45"/>
  <c r="O25" i="45"/>
  <c r="N25" i="45"/>
  <c r="Y24" i="45"/>
  <c r="N24" i="45"/>
  <c r="Y23" i="45"/>
  <c r="W23" i="45"/>
  <c r="V23" i="45"/>
  <c r="U23" i="45"/>
  <c r="Q23" i="45"/>
  <c r="P23" i="45"/>
  <c r="O23" i="45"/>
  <c r="N23" i="45"/>
  <c r="Y22" i="45"/>
  <c r="W22" i="45"/>
  <c r="V22" i="45"/>
  <c r="U22" i="45"/>
  <c r="Q22" i="45"/>
  <c r="P22" i="45"/>
  <c r="O22" i="45"/>
  <c r="N22" i="45"/>
  <c r="Y21" i="45"/>
  <c r="N21" i="45"/>
  <c r="Y20" i="45"/>
  <c r="W20" i="45"/>
  <c r="V20" i="45"/>
  <c r="U20" i="45"/>
  <c r="Q20" i="45"/>
  <c r="P20" i="45"/>
  <c r="O20" i="45"/>
  <c r="N20" i="45"/>
  <c r="Y19" i="45"/>
  <c r="W19" i="45"/>
  <c r="V19" i="45"/>
  <c r="U19" i="45"/>
  <c r="Q19" i="45"/>
  <c r="P19" i="45"/>
  <c r="O19" i="45"/>
  <c r="N19" i="45"/>
  <c r="Y18" i="45"/>
  <c r="Q17" i="45"/>
  <c r="P17" i="45"/>
  <c r="O17" i="45"/>
  <c r="N17" i="45"/>
  <c r="W16" i="45"/>
  <c r="N16" i="45"/>
  <c r="Y15" i="45"/>
  <c r="W15" i="45"/>
  <c r="V15" i="45"/>
  <c r="U15" i="45"/>
  <c r="Q15" i="45"/>
  <c r="P15" i="45"/>
  <c r="O15" i="45"/>
  <c r="N15" i="45"/>
  <c r="Y14" i="45"/>
  <c r="W14" i="45"/>
  <c r="V14" i="45"/>
  <c r="U14" i="45"/>
  <c r="Q14" i="45"/>
  <c r="P14" i="45"/>
  <c r="O14" i="45"/>
  <c r="N14" i="45"/>
  <c r="Y13" i="45"/>
  <c r="P13" i="45"/>
  <c r="N13" i="45"/>
  <c r="Y12" i="45"/>
  <c r="W12" i="45"/>
  <c r="V12" i="45"/>
  <c r="U12" i="45"/>
  <c r="Q12" i="45"/>
  <c r="P12" i="45"/>
  <c r="O12" i="45"/>
  <c r="N12" i="45"/>
  <c r="Y11" i="45"/>
  <c r="W11" i="45"/>
  <c r="V11" i="45"/>
  <c r="U11" i="45"/>
  <c r="Q11" i="45"/>
  <c r="P11" i="45"/>
  <c r="O11" i="45"/>
  <c r="N11" i="45"/>
  <c r="Y10" i="45"/>
  <c r="N10" i="45"/>
  <c r="Y9" i="45"/>
  <c r="W9" i="45"/>
  <c r="V9" i="45"/>
  <c r="U9" i="45"/>
  <c r="Q9" i="45"/>
  <c r="P9" i="45"/>
  <c r="O9" i="45"/>
  <c r="N9" i="45"/>
  <c r="Y8" i="45"/>
  <c r="W8" i="45"/>
  <c r="V8" i="45"/>
  <c r="U8" i="45"/>
  <c r="Q8" i="45"/>
  <c r="P8" i="45"/>
  <c r="O8" i="45"/>
  <c r="N8" i="45"/>
  <c r="Y7" i="45"/>
  <c r="N7" i="45"/>
  <c r="V5" i="45"/>
  <c r="H53" i="30"/>
  <c r="J53" i="30"/>
  <c r="K53" i="30"/>
  <c r="L53" i="30"/>
  <c r="H94" i="12"/>
  <c r="J94" i="12"/>
  <c r="K53" i="22"/>
  <c r="N78" i="30"/>
  <c r="N79" i="30"/>
  <c r="N94" i="28"/>
  <c r="L45" i="21"/>
  <c r="K45" i="21"/>
  <c r="L21" i="21"/>
  <c r="K21" i="21"/>
  <c r="V5" i="30"/>
  <c r="H23" i="30"/>
  <c r="K101" i="12"/>
  <c r="Y48" i="30"/>
  <c r="Y49" i="30"/>
  <c r="Y50" i="30"/>
  <c r="Y51" i="30"/>
  <c r="Y20" i="30"/>
  <c r="Y21" i="30"/>
  <c r="P20" i="30"/>
  <c r="Q20" i="30"/>
  <c r="S20" i="30"/>
  <c r="U20" i="30"/>
  <c r="V20" i="30"/>
  <c r="W20" i="30"/>
  <c r="P21" i="30"/>
  <c r="Q21" i="30"/>
  <c r="S21" i="30"/>
  <c r="U21" i="30"/>
  <c r="V21" i="30"/>
  <c r="W21" i="30"/>
  <c r="Y63" i="28"/>
  <c r="Y64" i="28"/>
  <c r="Y51" i="28"/>
  <c r="P23" i="28"/>
  <c r="Q23" i="28"/>
  <c r="S23" i="28"/>
  <c r="U23" i="28"/>
  <c r="V23" i="28"/>
  <c r="W23" i="28"/>
  <c r="Y23" i="28"/>
  <c r="P24" i="28"/>
  <c r="Q24" i="28"/>
  <c r="S24" i="28"/>
  <c r="U24" i="28"/>
  <c r="V24" i="28"/>
  <c r="W24" i="28"/>
  <c r="P25" i="28"/>
  <c r="Q25" i="28"/>
  <c r="S25" i="28"/>
  <c r="U25" i="28"/>
  <c r="V25" i="28"/>
  <c r="W25" i="28"/>
  <c r="P26" i="28"/>
  <c r="Q26" i="28"/>
  <c r="S26" i="28"/>
  <c r="U26" i="28"/>
  <c r="V26" i="28"/>
  <c r="W26" i="28"/>
  <c r="F67" i="28"/>
  <c r="H67" i="28"/>
  <c r="J67" i="28"/>
  <c r="C73" i="28"/>
  <c r="D73" i="28"/>
  <c r="E73" i="28"/>
  <c r="F73" i="28"/>
  <c r="H73" i="28"/>
  <c r="H112" i="28" s="1"/>
  <c r="J73" i="28"/>
  <c r="C74" i="28"/>
  <c r="D74" i="28"/>
  <c r="E74" i="28"/>
  <c r="F74" i="28"/>
  <c r="H74" i="28"/>
  <c r="H113" i="28" s="1"/>
  <c r="J74" i="28"/>
  <c r="C75" i="28"/>
  <c r="D75" i="28"/>
  <c r="E75" i="28"/>
  <c r="F75" i="28"/>
  <c r="H75" i="28"/>
  <c r="H114" i="28" s="1"/>
  <c r="J75" i="28"/>
  <c r="C76" i="28"/>
  <c r="D76" i="28"/>
  <c r="E76" i="28"/>
  <c r="F76" i="28"/>
  <c r="H76" i="28"/>
  <c r="J76" i="28"/>
  <c r="W47" i="46" l="1"/>
  <c r="W46" i="46"/>
  <c r="V47" i="46"/>
  <c r="V46" i="46"/>
  <c r="W54" i="45"/>
  <c r="V30" i="47"/>
  <c r="V46" i="47"/>
  <c r="V21" i="47"/>
  <c r="V47" i="47"/>
  <c r="Q45" i="47"/>
  <c r="E139" i="47"/>
  <c r="W7" i="47"/>
  <c r="Z76" i="47"/>
  <c r="P68" i="47"/>
  <c r="Z78" i="47"/>
  <c r="W16" i="47"/>
  <c r="W18" i="47"/>
  <c r="D140" i="47"/>
  <c r="P63" i="47"/>
  <c r="V7" i="46"/>
  <c r="V24" i="46"/>
  <c r="V36" i="46"/>
  <c r="V27" i="46"/>
  <c r="V39" i="46"/>
  <c r="V16" i="46"/>
  <c r="V21" i="46"/>
  <c r="V33" i="46"/>
  <c r="V13" i="46"/>
  <c r="V18" i="46"/>
  <c r="V30" i="46"/>
  <c r="V42" i="46"/>
  <c r="V10" i="46"/>
  <c r="W39" i="46"/>
  <c r="W7" i="46"/>
  <c r="W24" i="46"/>
  <c r="W36" i="46"/>
  <c r="W10" i="46"/>
  <c r="W16" i="46"/>
  <c r="W21" i="46"/>
  <c r="W33" i="46"/>
  <c r="W27" i="46"/>
  <c r="W13" i="46"/>
  <c r="W18" i="46"/>
  <c r="W30" i="46"/>
  <c r="W42" i="46"/>
  <c r="Q86" i="46"/>
  <c r="P60" i="46"/>
  <c r="Q65" i="46"/>
  <c r="Q94" i="46"/>
  <c r="O65" i="46"/>
  <c r="W60" i="46"/>
  <c r="P68" i="46"/>
  <c r="P54" i="46"/>
  <c r="W80" i="46"/>
  <c r="N128" i="46"/>
  <c r="Z40" i="46"/>
  <c r="O54" i="46"/>
  <c r="O89" i="46"/>
  <c r="O86" i="46"/>
  <c r="N65" i="46"/>
  <c r="N92" i="46" s="1"/>
  <c r="O77" i="46"/>
  <c r="O83" i="46"/>
  <c r="E139" i="46"/>
  <c r="O94" i="46"/>
  <c r="N47" i="46"/>
  <c r="O57" i="46"/>
  <c r="O63" i="46"/>
  <c r="O80" i="46"/>
  <c r="P86" i="46"/>
  <c r="O74" i="46"/>
  <c r="P80" i="46"/>
  <c r="O60" i="46"/>
  <c r="W83" i="45"/>
  <c r="Q80" i="45"/>
  <c r="P86" i="45"/>
  <c r="P80" i="45"/>
  <c r="P60" i="45"/>
  <c r="Q74" i="45"/>
  <c r="Q86" i="45"/>
  <c r="Q60" i="45"/>
  <c r="Q54" i="45"/>
  <c r="Q65" i="45"/>
  <c r="Q77" i="45"/>
  <c r="Q24" i="45"/>
  <c r="Q33" i="45"/>
  <c r="Q57" i="45"/>
  <c r="Q63" i="45"/>
  <c r="Q21" i="45"/>
  <c r="Q10" i="45"/>
  <c r="P63" i="45"/>
  <c r="Q71" i="45"/>
  <c r="Q89" i="45"/>
  <c r="P65" i="45"/>
  <c r="P71" i="45"/>
  <c r="P77" i="45"/>
  <c r="P83" i="45"/>
  <c r="P57" i="45"/>
  <c r="N18" i="45"/>
  <c r="N27" i="45"/>
  <c r="N45" i="45" s="1"/>
  <c r="N36" i="45"/>
  <c r="P54" i="45"/>
  <c r="P68" i="45"/>
  <c r="R48" i="22"/>
  <c r="R9" i="21"/>
  <c r="R17" i="21"/>
  <c r="R10" i="21"/>
  <c r="R18" i="21"/>
  <c r="R11" i="21"/>
  <c r="R19" i="21"/>
  <c r="R16" i="21"/>
  <c r="R12" i="21"/>
  <c r="R20" i="21"/>
  <c r="R15" i="21"/>
  <c r="R13" i="21"/>
  <c r="R8" i="21"/>
  <c r="R14" i="21"/>
  <c r="G24" i="21"/>
  <c r="G72" i="21" s="1"/>
  <c r="G55" i="21"/>
  <c r="R22" i="21"/>
  <c r="G69" i="21"/>
  <c r="F27" i="20"/>
  <c r="Q17" i="20"/>
  <c r="Q16" i="20"/>
  <c r="Q8" i="20"/>
  <c r="Q9" i="20" s="1"/>
  <c r="Q18" i="19"/>
  <c r="Q8" i="19"/>
  <c r="Q9" i="19" s="1"/>
  <c r="F27" i="36"/>
  <c r="Q17" i="36"/>
  <c r="Q9" i="36"/>
  <c r="Q8" i="36"/>
  <c r="Q16" i="36"/>
  <c r="S17" i="33"/>
  <c r="Z29" i="47"/>
  <c r="W24" i="47"/>
  <c r="W36" i="47"/>
  <c r="W47" i="47"/>
  <c r="W21" i="47"/>
  <c r="W13" i="47"/>
  <c r="W10" i="47"/>
  <c r="W33" i="47"/>
  <c r="Z35" i="47"/>
  <c r="W68" i="46"/>
  <c r="Z61" i="46"/>
  <c r="Z31" i="47"/>
  <c r="Z32" i="47"/>
  <c r="Z43" i="47"/>
  <c r="Z19" i="47"/>
  <c r="Z8" i="47"/>
  <c r="Z9" i="47"/>
  <c r="W30" i="47"/>
  <c r="Z30" i="47" s="1"/>
  <c r="Z84" i="46"/>
  <c r="N124" i="46"/>
  <c r="Z35" i="46"/>
  <c r="W63" i="45"/>
  <c r="W65" i="45"/>
  <c r="W60" i="45"/>
  <c r="W57" i="45"/>
  <c r="N134" i="45"/>
  <c r="W89" i="47"/>
  <c r="Z90" i="47"/>
  <c r="Z56" i="47"/>
  <c r="Z37" i="47"/>
  <c r="Z22" i="47"/>
  <c r="Z23" i="47"/>
  <c r="Z11" i="47"/>
  <c r="Z20" i="47"/>
  <c r="Z75" i="46"/>
  <c r="Z76" i="46"/>
  <c r="Z81" i="46"/>
  <c r="Z82" i="46"/>
  <c r="Z28" i="46"/>
  <c r="Z29" i="46"/>
  <c r="N138" i="46"/>
  <c r="Z32" i="46"/>
  <c r="Z15" i="46"/>
  <c r="N135" i="46"/>
  <c r="Z8" i="46"/>
  <c r="W30" i="45"/>
  <c r="H83" i="30"/>
  <c r="Z79" i="47"/>
  <c r="Z73" i="47"/>
  <c r="Z88" i="47"/>
  <c r="V68" i="47"/>
  <c r="N126" i="47"/>
  <c r="Z41" i="47"/>
  <c r="V7" i="47"/>
  <c r="V16" i="47"/>
  <c r="V18" i="47"/>
  <c r="V39" i="47"/>
  <c r="Z39" i="47" s="1"/>
  <c r="V13" i="47"/>
  <c r="V27" i="47"/>
  <c r="V36" i="47"/>
  <c r="Z36" i="47" s="1"/>
  <c r="V10" i="47"/>
  <c r="V24" i="47"/>
  <c r="V33" i="47"/>
  <c r="W42" i="47"/>
  <c r="Z42" i="47" s="1"/>
  <c r="U80" i="47"/>
  <c r="S46" i="47"/>
  <c r="S94" i="46"/>
  <c r="S93" i="46"/>
  <c r="U27" i="46"/>
  <c r="U7" i="46"/>
  <c r="Z66" i="46"/>
  <c r="N132" i="46"/>
  <c r="Z91" i="46"/>
  <c r="Z69" i="46"/>
  <c r="Z70" i="46"/>
  <c r="Z58" i="46"/>
  <c r="Z55" i="46"/>
  <c r="W94" i="46"/>
  <c r="V54" i="46"/>
  <c r="N131" i="46"/>
  <c r="Z44" i="46"/>
  <c r="Z22" i="46"/>
  <c r="Z11" i="46"/>
  <c r="Z12" i="46"/>
  <c r="K141" i="46"/>
  <c r="W71" i="45"/>
  <c r="W68" i="45"/>
  <c r="W74" i="45"/>
  <c r="N138" i="45"/>
  <c r="Z26" i="45"/>
  <c r="Z19" i="45"/>
  <c r="N122" i="45"/>
  <c r="N121" i="45"/>
  <c r="W18" i="45"/>
  <c r="W24" i="45"/>
  <c r="Y45" i="45"/>
  <c r="Y46" i="45"/>
  <c r="V21" i="45"/>
  <c r="W21" i="45"/>
  <c r="W63" i="47"/>
  <c r="W65" i="47"/>
  <c r="Z66" i="47"/>
  <c r="S93" i="47"/>
  <c r="N103" i="47"/>
  <c r="N104" i="47"/>
  <c r="N105" i="47"/>
  <c r="Z58" i="47"/>
  <c r="Z70" i="47"/>
  <c r="W74" i="47"/>
  <c r="Y94" i="47"/>
  <c r="W57" i="47"/>
  <c r="Z59" i="47"/>
  <c r="W68" i="47"/>
  <c r="Z75" i="47"/>
  <c r="Z82" i="47"/>
  <c r="Z72" i="47"/>
  <c r="W83" i="47"/>
  <c r="Z84" i="47"/>
  <c r="W71" i="47"/>
  <c r="Z71" i="47" s="1"/>
  <c r="S74" i="47"/>
  <c r="S86" i="47"/>
  <c r="S54" i="47"/>
  <c r="S71" i="47"/>
  <c r="S83" i="47"/>
  <c r="S60" i="47"/>
  <c r="S63" i="47"/>
  <c r="S68" i="47"/>
  <c r="S80" i="47"/>
  <c r="S65" i="47"/>
  <c r="S77" i="47"/>
  <c r="S89" i="47"/>
  <c r="S57" i="47"/>
  <c r="W54" i="47"/>
  <c r="Z55" i="47"/>
  <c r="W60" i="47"/>
  <c r="Z61" i="47"/>
  <c r="Z62" i="47"/>
  <c r="S94" i="47"/>
  <c r="Z28" i="47"/>
  <c r="Z15" i="47"/>
  <c r="S27" i="47"/>
  <c r="S39" i="47"/>
  <c r="S7" i="47"/>
  <c r="S24" i="47"/>
  <c r="S36" i="47"/>
  <c r="S16" i="47"/>
  <c r="S21" i="47"/>
  <c r="S33" i="47"/>
  <c r="S13" i="47"/>
  <c r="S18" i="47"/>
  <c r="S30" i="47"/>
  <c r="S42" i="47"/>
  <c r="S10" i="47"/>
  <c r="N121" i="47"/>
  <c r="N123" i="47"/>
  <c r="Z25" i="47"/>
  <c r="Z26" i="47"/>
  <c r="Z38" i="47"/>
  <c r="Z34" i="47"/>
  <c r="S47" i="47"/>
  <c r="K139" i="47"/>
  <c r="Z59" i="46"/>
  <c r="W57" i="46"/>
  <c r="S65" i="46"/>
  <c r="S77" i="46"/>
  <c r="S89" i="46"/>
  <c r="S80" i="46"/>
  <c r="S57" i="46"/>
  <c r="S60" i="46"/>
  <c r="S74" i="46"/>
  <c r="S86" i="46"/>
  <c r="S54" i="46"/>
  <c r="S71" i="46"/>
  <c r="S83" i="46"/>
  <c r="S63" i="46"/>
  <c r="S68" i="46"/>
  <c r="W54" i="46"/>
  <c r="Z87" i="46"/>
  <c r="N121" i="46"/>
  <c r="Z19" i="46"/>
  <c r="Z20" i="46"/>
  <c r="Z34" i="46"/>
  <c r="S24" i="46"/>
  <c r="S36" i="46"/>
  <c r="S16" i="46"/>
  <c r="S7" i="46"/>
  <c r="H139" i="46"/>
  <c r="S21" i="46"/>
  <c r="S33" i="46"/>
  <c r="S13" i="46"/>
  <c r="S18" i="46"/>
  <c r="S30" i="46"/>
  <c r="S42" i="46"/>
  <c r="S10" i="46"/>
  <c r="S27" i="46"/>
  <c r="S39" i="46"/>
  <c r="N126" i="46"/>
  <c r="N136" i="46"/>
  <c r="N116" i="46"/>
  <c r="N125" i="46"/>
  <c r="Z14" i="46"/>
  <c r="Z37" i="46"/>
  <c r="N123" i="46"/>
  <c r="S47" i="46"/>
  <c r="H141" i="46"/>
  <c r="Z23" i="46"/>
  <c r="N102" i="46"/>
  <c r="Z25" i="46"/>
  <c r="Z41" i="46"/>
  <c r="S46" i="46"/>
  <c r="H140" i="46"/>
  <c r="N101" i="46"/>
  <c r="N109" i="46"/>
  <c r="N129" i="46"/>
  <c r="Z62" i="45"/>
  <c r="Z90" i="45"/>
  <c r="Z56" i="45"/>
  <c r="S65" i="45"/>
  <c r="S77" i="45"/>
  <c r="S89" i="45"/>
  <c r="S60" i="45"/>
  <c r="S57" i="45"/>
  <c r="S74" i="45"/>
  <c r="S86" i="45"/>
  <c r="S54" i="45"/>
  <c r="S71" i="45"/>
  <c r="S83" i="45"/>
  <c r="S63" i="45"/>
  <c r="S68" i="45"/>
  <c r="S80" i="45"/>
  <c r="S93" i="45"/>
  <c r="S94" i="45"/>
  <c r="N119" i="45"/>
  <c r="N136" i="45"/>
  <c r="N137" i="45"/>
  <c r="V30" i="45"/>
  <c r="N135" i="45"/>
  <c r="V18" i="45"/>
  <c r="V16" i="45"/>
  <c r="Z16" i="45" s="1"/>
  <c r="Z20" i="45"/>
  <c r="V36" i="45"/>
  <c r="N106" i="45"/>
  <c r="N124" i="45"/>
  <c r="W36" i="45"/>
  <c r="N123" i="45"/>
  <c r="H139" i="45"/>
  <c r="S36" i="45"/>
  <c r="S21" i="45"/>
  <c r="S13" i="45"/>
  <c r="S30" i="45"/>
  <c r="S42" i="45"/>
  <c r="S39" i="45"/>
  <c r="S7" i="45"/>
  <c r="S24" i="45"/>
  <c r="S18" i="45"/>
  <c r="S10" i="45"/>
  <c r="S16" i="45"/>
  <c r="S33" i="45"/>
  <c r="S27" i="45"/>
  <c r="S46" i="45"/>
  <c r="H140" i="45"/>
  <c r="S47" i="45"/>
  <c r="H141" i="45"/>
  <c r="V23" i="21"/>
  <c r="V22" i="21"/>
  <c r="Z81" i="47"/>
  <c r="N112" i="47"/>
  <c r="N117" i="47"/>
  <c r="Z67" i="47"/>
  <c r="V74" i="47"/>
  <c r="Z85" i="47"/>
  <c r="Z91" i="47"/>
  <c r="N127" i="47"/>
  <c r="N128" i="47"/>
  <c r="N129" i="47"/>
  <c r="N130" i="47"/>
  <c r="N132" i="47"/>
  <c r="N133" i="47"/>
  <c r="N134" i="47"/>
  <c r="Z87" i="47"/>
  <c r="N116" i="47"/>
  <c r="Z69" i="47"/>
  <c r="V77" i="47"/>
  <c r="Y92" i="47"/>
  <c r="N114" i="47"/>
  <c r="W77" i="47"/>
  <c r="N115" i="47"/>
  <c r="V57" i="47"/>
  <c r="V80" i="47"/>
  <c r="V86" i="47"/>
  <c r="Z86" i="47" s="1"/>
  <c r="N118" i="47"/>
  <c r="V54" i="47"/>
  <c r="V60" i="47"/>
  <c r="V63" i="47"/>
  <c r="V65" i="47"/>
  <c r="W80" i="47"/>
  <c r="V83" i="47"/>
  <c r="V89" i="47"/>
  <c r="N108" i="47"/>
  <c r="N107" i="47"/>
  <c r="N109" i="47"/>
  <c r="L139" i="47"/>
  <c r="N119" i="47"/>
  <c r="N120" i="47"/>
  <c r="N122" i="47"/>
  <c r="N124" i="47"/>
  <c r="N125" i="47"/>
  <c r="N131" i="47"/>
  <c r="N135" i="47"/>
  <c r="N136" i="47"/>
  <c r="N137" i="47"/>
  <c r="N138" i="47"/>
  <c r="Z40" i="47"/>
  <c r="Z44" i="47"/>
  <c r="N113" i="47"/>
  <c r="K141" i="47"/>
  <c r="Z14" i="47"/>
  <c r="L141" i="47"/>
  <c r="Z12" i="47"/>
  <c r="N101" i="47"/>
  <c r="Y47" i="47"/>
  <c r="K140" i="47"/>
  <c r="Y46" i="47"/>
  <c r="L140" i="47"/>
  <c r="U86" i="47"/>
  <c r="U93" i="47"/>
  <c r="U13" i="47"/>
  <c r="U21" i="47"/>
  <c r="U47" i="47"/>
  <c r="U46" i="47"/>
  <c r="U33" i="47"/>
  <c r="Z72" i="46"/>
  <c r="Z85" i="46"/>
  <c r="Z73" i="46"/>
  <c r="Z67" i="46"/>
  <c r="N114" i="46"/>
  <c r="N119" i="46"/>
  <c r="Z79" i="46"/>
  <c r="N133" i="46"/>
  <c r="N108" i="46"/>
  <c r="N104" i="46"/>
  <c r="V74" i="46"/>
  <c r="V68" i="46"/>
  <c r="Z43" i="46"/>
  <c r="N120" i="46"/>
  <c r="Z31" i="46"/>
  <c r="N112" i="46"/>
  <c r="Z26" i="46"/>
  <c r="Z38" i="46"/>
  <c r="Y45" i="46"/>
  <c r="N134" i="46"/>
  <c r="K140" i="46"/>
  <c r="N105" i="46"/>
  <c r="N107" i="46"/>
  <c r="Y46" i="46"/>
  <c r="L140" i="46"/>
  <c r="Z9" i="46"/>
  <c r="Z88" i="46"/>
  <c r="Y93" i="46"/>
  <c r="Z90" i="46"/>
  <c r="N117" i="46"/>
  <c r="N118" i="46"/>
  <c r="N122" i="46"/>
  <c r="N127" i="46"/>
  <c r="N115" i="46"/>
  <c r="N130" i="46"/>
  <c r="Z78" i="46"/>
  <c r="N113" i="46"/>
  <c r="N137" i="46"/>
  <c r="Z62" i="46"/>
  <c r="Z56" i="46"/>
  <c r="Z83" i="46"/>
  <c r="V86" i="46"/>
  <c r="N103" i="46"/>
  <c r="V60" i="46"/>
  <c r="V80" i="46"/>
  <c r="N106" i="46"/>
  <c r="L141" i="46"/>
  <c r="U80" i="46"/>
  <c r="U54" i="46"/>
  <c r="U60" i="46"/>
  <c r="U89" i="46"/>
  <c r="U65" i="46"/>
  <c r="U68" i="46"/>
  <c r="U57" i="46"/>
  <c r="U83" i="46"/>
  <c r="U63" i="46"/>
  <c r="U93" i="46"/>
  <c r="U86" i="46"/>
  <c r="U71" i="46"/>
  <c r="U74" i="46"/>
  <c r="U47" i="46"/>
  <c r="U36" i="46"/>
  <c r="U18" i="46"/>
  <c r="U24" i="46"/>
  <c r="U30" i="46"/>
  <c r="U33" i="46"/>
  <c r="U46" i="46"/>
  <c r="J141" i="46"/>
  <c r="U21" i="46"/>
  <c r="U10" i="46"/>
  <c r="U16" i="46"/>
  <c r="U13" i="46"/>
  <c r="J139" i="46"/>
  <c r="U39" i="46"/>
  <c r="Z78" i="45"/>
  <c r="W86" i="45"/>
  <c r="W80" i="45"/>
  <c r="N118" i="45"/>
  <c r="N133" i="45"/>
  <c r="V10" i="45"/>
  <c r="V13" i="45"/>
  <c r="V27" i="45"/>
  <c r="W33" i="45"/>
  <c r="Z33" i="45" s="1"/>
  <c r="V7" i="45"/>
  <c r="W10" i="45"/>
  <c r="W13" i="45"/>
  <c r="W27" i="45"/>
  <c r="W42" i="45"/>
  <c r="K139" i="45"/>
  <c r="W7" i="45"/>
  <c r="V24" i="45"/>
  <c r="V39" i="45"/>
  <c r="Z39" i="45" s="1"/>
  <c r="N107" i="45"/>
  <c r="N108" i="45"/>
  <c r="U33" i="45"/>
  <c r="T8" i="36"/>
  <c r="T9" i="36" s="1"/>
  <c r="R8" i="36"/>
  <c r="R9" i="36" s="1"/>
  <c r="F27" i="19"/>
  <c r="N24" i="47"/>
  <c r="N36" i="47"/>
  <c r="N46" i="47"/>
  <c r="N47" i="47"/>
  <c r="O60" i="47"/>
  <c r="P80" i="47"/>
  <c r="N7" i="47"/>
  <c r="N27" i="47"/>
  <c r="N39" i="47"/>
  <c r="P60" i="47"/>
  <c r="N16" i="47"/>
  <c r="N18" i="47"/>
  <c r="N30" i="47"/>
  <c r="N42" i="47"/>
  <c r="P71" i="47"/>
  <c r="P45" i="47"/>
  <c r="N21" i="47"/>
  <c r="N33" i="47"/>
  <c r="P54" i="47"/>
  <c r="P74" i="47"/>
  <c r="P83" i="47"/>
  <c r="N10" i="47"/>
  <c r="P57" i="47"/>
  <c r="O68" i="47"/>
  <c r="P94" i="46"/>
  <c r="N93" i="46"/>
  <c r="P93" i="46"/>
  <c r="O13" i="46"/>
  <c r="Q77" i="46"/>
  <c r="D93" i="46"/>
  <c r="D140" i="46" s="1"/>
  <c r="O43" i="46"/>
  <c r="Q63" i="46"/>
  <c r="Q68" i="46"/>
  <c r="Q80" i="46"/>
  <c r="F141" i="46"/>
  <c r="O47" i="46"/>
  <c r="Q54" i="46"/>
  <c r="O39" i="46"/>
  <c r="O33" i="46"/>
  <c r="Q57" i="46"/>
  <c r="Q71" i="46"/>
  <c r="Q83" i="46"/>
  <c r="Q93" i="46"/>
  <c r="Q60" i="46"/>
  <c r="Q74" i="46"/>
  <c r="O80" i="47"/>
  <c r="P89" i="47"/>
  <c r="F139" i="47"/>
  <c r="O94" i="47"/>
  <c r="D141" i="47"/>
  <c r="Q92" i="47"/>
  <c r="P93" i="47"/>
  <c r="P94" i="47"/>
  <c r="E141" i="47"/>
  <c r="P86" i="47"/>
  <c r="Q93" i="47"/>
  <c r="Q94" i="47"/>
  <c r="V93" i="47"/>
  <c r="N57" i="47"/>
  <c r="N65" i="47"/>
  <c r="N77" i="47"/>
  <c r="N89" i="47"/>
  <c r="N93" i="47"/>
  <c r="Y93" i="47"/>
  <c r="V94" i="47"/>
  <c r="H140" i="47"/>
  <c r="F141" i="47"/>
  <c r="P46" i="47"/>
  <c r="Q46" i="47"/>
  <c r="W93" i="47"/>
  <c r="U10" i="47"/>
  <c r="O16" i="47"/>
  <c r="U18" i="47"/>
  <c r="O24" i="47"/>
  <c r="U30" i="47"/>
  <c r="O36" i="47"/>
  <c r="U42" i="47"/>
  <c r="O57" i="47"/>
  <c r="U63" i="47"/>
  <c r="O65" i="47"/>
  <c r="U71" i="47"/>
  <c r="O77" i="47"/>
  <c r="U83" i="47"/>
  <c r="O89" i="47"/>
  <c r="O93" i="47"/>
  <c r="W94" i="47"/>
  <c r="H141" i="47"/>
  <c r="U94" i="47"/>
  <c r="H139" i="47"/>
  <c r="Y45" i="47"/>
  <c r="N54" i="47"/>
  <c r="N74" i="47"/>
  <c r="N86" i="47"/>
  <c r="N94" i="47"/>
  <c r="U7" i="47"/>
  <c r="U27" i="47"/>
  <c r="U39" i="47"/>
  <c r="W46" i="47"/>
  <c r="O54" i="47"/>
  <c r="O74" i="47"/>
  <c r="O86" i="47"/>
  <c r="C139" i="47"/>
  <c r="N63" i="47"/>
  <c r="N71" i="47"/>
  <c r="D139" i="47"/>
  <c r="O10" i="47"/>
  <c r="U16" i="47"/>
  <c r="O18" i="47"/>
  <c r="U24" i="47"/>
  <c r="W27" i="47"/>
  <c r="O30" i="47"/>
  <c r="U57" i="47"/>
  <c r="O63" i="47"/>
  <c r="U65" i="47"/>
  <c r="O71" i="47"/>
  <c r="U77" i="47"/>
  <c r="O7" i="46"/>
  <c r="N16" i="46"/>
  <c r="O18" i="46"/>
  <c r="N21" i="46"/>
  <c r="N36" i="46"/>
  <c r="N46" i="46"/>
  <c r="C141" i="46"/>
  <c r="O16" i="46"/>
  <c r="O21" i="46"/>
  <c r="O36" i="46"/>
  <c r="N42" i="46"/>
  <c r="N39" i="46"/>
  <c r="O46" i="46"/>
  <c r="O42" i="46"/>
  <c r="D139" i="46"/>
  <c r="N10" i="46"/>
  <c r="N24" i="46"/>
  <c r="O27" i="46"/>
  <c r="C139" i="46"/>
  <c r="O10" i="46"/>
  <c r="N7" i="46"/>
  <c r="N18" i="46"/>
  <c r="N13" i="46"/>
  <c r="N30" i="46"/>
  <c r="P10" i="46"/>
  <c r="P18" i="46"/>
  <c r="N27" i="46"/>
  <c r="P30" i="46"/>
  <c r="P42" i="46"/>
  <c r="Y47" i="46"/>
  <c r="V57" i="46"/>
  <c r="P63" i="46"/>
  <c r="V65" i="46"/>
  <c r="P71" i="46"/>
  <c r="V77" i="46"/>
  <c r="P83" i="46"/>
  <c r="V89" i="46"/>
  <c r="Y92" i="46"/>
  <c r="V93" i="46"/>
  <c r="F139" i="46"/>
  <c r="E140" i="46"/>
  <c r="D141" i="46"/>
  <c r="C140" i="46"/>
  <c r="Q18" i="46"/>
  <c r="Q30" i="46"/>
  <c r="Q42" i="46"/>
  <c r="W65" i="46"/>
  <c r="W77" i="46"/>
  <c r="W89" i="46"/>
  <c r="W93" i="46"/>
  <c r="U94" i="46"/>
  <c r="F140" i="46"/>
  <c r="E141" i="46"/>
  <c r="Q27" i="46"/>
  <c r="Q39" i="46"/>
  <c r="W74" i="46"/>
  <c r="W86" i="46"/>
  <c r="K139" i="46"/>
  <c r="J140" i="46"/>
  <c r="V94" i="46"/>
  <c r="P16" i="46"/>
  <c r="P24" i="46"/>
  <c r="Z42" i="46"/>
  <c r="P57" i="46"/>
  <c r="V63" i="46"/>
  <c r="P65" i="46"/>
  <c r="V71" i="46"/>
  <c r="P77" i="46"/>
  <c r="P89" i="46"/>
  <c r="N94" i="46"/>
  <c r="Y94" i="46"/>
  <c r="L139" i="46"/>
  <c r="Q16" i="46"/>
  <c r="Q24" i="46"/>
  <c r="W63" i="46"/>
  <c r="W71" i="46"/>
  <c r="Z84" i="45"/>
  <c r="Z91" i="45"/>
  <c r="Z79" i="45"/>
  <c r="Z82" i="45"/>
  <c r="N101" i="45"/>
  <c r="Z58" i="45"/>
  <c r="U60" i="45"/>
  <c r="U68" i="45"/>
  <c r="N109" i="45"/>
  <c r="N116" i="45"/>
  <c r="Z72" i="45"/>
  <c r="U74" i="45"/>
  <c r="Z70" i="45"/>
  <c r="U77" i="45"/>
  <c r="Z12" i="45"/>
  <c r="Z14" i="45"/>
  <c r="O33" i="45"/>
  <c r="Z88" i="45"/>
  <c r="O21" i="45"/>
  <c r="O30" i="45"/>
  <c r="V42" i="45"/>
  <c r="V74" i="45"/>
  <c r="Y92" i="45"/>
  <c r="L140" i="45"/>
  <c r="L141" i="45"/>
  <c r="O18" i="45"/>
  <c r="O24" i="45"/>
  <c r="O27" i="45"/>
  <c r="N102" i="45"/>
  <c r="O10" i="45"/>
  <c r="O13" i="45"/>
  <c r="O36" i="45"/>
  <c r="U46" i="45"/>
  <c r="V57" i="45"/>
  <c r="O94" i="45"/>
  <c r="O7" i="45"/>
  <c r="O16" i="45"/>
  <c r="Z55" i="45"/>
  <c r="V80" i="45"/>
  <c r="N128" i="45"/>
  <c r="Z28" i="45"/>
  <c r="Z29" i="45"/>
  <c r="V65" i="45"/>
  <c r="V83" i="45"/>
  <c r="Z83" i="45" s="1"/>
  <c r="N126" i="45"/>
  <c r="N132" i="45"/>
  <c r="Z11" i="45"/>
  <c r="Z66" i="45"/>
  <c r="U13" i="45"/>
  <c r="P16" i="45"/>
  <c r="U24" i="45"/>
  <c r="P27" i="45"/>
  <c r="Z32" i="45"/>
  <c r="Q36" i="45"/>
  <c r="O39" i="45"/>
  <c r="Z44" i="45"/>
  <c r="V47" i="45"/>
  <c r="U54" i="45"/>
  <c r="Z59" i="45"/>
  <c r="V60" i="45"/>
  <c r="Z67" i="45"/>
  <c r="V68" i="45"/>
  <c r="Z75" i="45"/>
  <c r="Z76" i="45"/>
  <c r="V77" i="45"/>
  <c r="Z77" i="45" s="1"/>
  <c r="U86" i="45"/>
  <c r="D139" i="45"/>
  <c r="C140" i="45"/>
  <c r="C141" i="45"/>
  <c r="Y94" i="45"/>
  <c r="N125" i="45"/>
  <c r="U47" i="45"/>
  <c r="P7" i="45"/>
  <c r="Q16" i="45"/>
  <c r="P18" i="45"/>
  <c r="Z22" i="45"/>
  <c r="Z23" i="45"/>
  <c r="Q27" i="45"/>
  <c r="U36" i="45"/>
  <c r="P39" i="45"/>
  <c r="W46" i="45"/>
  <c r="W47" i="45"/>
  <c r="V54" i="45"/>
  <c r="Z54" i="45" s="1"/>
  <c r="U89" i="45"/>
  <c r="E139" i="45"/>
  <c r="D140" i="45"/>
  <c r="N127" i="45"/>
  <c r="N129" i="45"/>
  <c r="N130" i="45"/>
  <c r="N131" i="45"/>
  <c r="Q7" i="45"/>
  <c r="U16" i="45"/>
  <c r="Q18" i="45"/>
  <c r="Z25" i="45"/>
  <c r="U27" i="45"/>
  <c r="P30" i="45"/>
  <c r="Z34" i="45"/>
  <c r="Z35" i="45"/>
  <c r="Q39" i="45"/>
  <c r="P42" i="45"/>
  <c r="N46" i="45"/>
  <c r="N47" i="45"/>
  <c r="Y47" i="45"/>
  <c r="N60" i="45"/>
  <c r="Z61" i="45"/>
  <c r="U63" i="45"/>
  <c r="N68" i="45"/>
  <c r="Z69" i="45"/>
  <c r="U71" i="45"/>
  <c r="Z85" i="45"/>
  <c r="Z87" i="45"/>
  <c r="V89" i="45"/>
  <c r="Z89" i="45" s="1"/>
  <c r="P93" i="45"/>
  <c r="P94" i="45"/>
  <c r="N103" i="45"/>
  <c r="N104" i="45"/>
  <c r="N105" i="45"/>
  <c r="U7" i="45"/>
  <c r="P10" i="45"/>
  <c r="Z15" i="45"/>
  <c r="U18" i="45"/>
  <c r="P21" i="45"/>
  <c r="Q30" i="45"/>
  <c r="Z37" i="45"/>
  <c r="U39" i="45"/>
  <c r="Q42" i="45"/>
  <c r="O46" i="45"/>
  <c r="O47" i="45"/>
  <c r="U57" i="45"/>
  <c r="V63" i="45"/>
  <c r="Z63" i="45" s="1"/>
  <c r="U65" i="45"/>
  <c r="V71" i="45"/>
  <c r="Q93" i="45"/>
  <c r="Q94" i="45"/>
  <c r="U30" i="45"/>
  <c r="U42" i="45"/>
  <c r="P46" i="45"/>
  <c r="P47" i="45"/>
  <c r="O92" i="45"/>
  <c r="J139" i="45"/>
  <c r="U10" i="45"/>
  <c r="Z38" i="45"/>
  <c r="Q46" i="45"/>
  <c r="Q47" i="45"/>
  <c r="U93" i="45"/>
  <c r="J141" i="45"/>
  <c r="N112" i="45"/>
  <c r="N113" i="45"/>
  <c r="N114" i="45"/>
  <c r="N115" i="45"/>
  <c r="F139" i="45"/>
  <c r="Z8" i="45"/>
  <c r="Z9" i="45"/>
  <c r="Z31" i="45"/>
  <c r="Z40" i="45"/>
  <c r="Z41" i="45"/>
  <c r="Z43" i="45"/>
  <c r="Z73" i="45"/>
  <c r="N80" i="45"/>
  <c r="Z81" i="45"/>
  <c r="U83" i="45"/>
  <c r="P89" i="45"/>
  <c r="L139" i="45"/>
  <c r="V93" i="45"/>
  <c r="K141" i="45"/>
  <c r="N117" i="45"/>
  <c r="N120" i="45"/>
  <c r="D141" i="45"/>
  <c r="W93" i="45"/>
  <c r="U94" i="45"/>
  <c r="F140" i="45"/>
  <c r="E141" i="45"/>
  <c r="E140" i="45"/>
  <c r="N57" i="45"/>
  <c r="N65" i="45"/>
  <c r="N77" i="45"/>
  <c r="V86" i="45"/>
  <c r="N89" i="45"/>
  <c r="N93" i="45"/>
  <c r="Y93" i="45"/>
  <c r="V94" i="45"/>
  <c r="F141" i="45"/>
  <c r="O93" i="45"/>
  <c r="W94" i="45"/>
  <c r="J140" i="45"/>
  <c r="V46" i="45"/>
  <c r="N54" i="45"/>
  <c r="N74" i="45"/>
  <c r="N86" i="45"/>
  <c r="N94" i="45"/>
  <c r="K140" i="45"/>
  <c r="C139" i="45"/>
  <c r="N63" i="45"/>
  <c r="N71" i="45"/>
  <c r="Z20" i="30"/>
  <c r="N80" i="30"/>
  <c r="N81" i="30"/>
  <c r="Z23" i="28"/>
  <c r="Z21" i="30"/>
  <c r="N105" i="28"/>
  <c r="Z26" i="28"/>
  <c r="Z25" i="28"/>
  <c r="Z24" i="28"/>
  <c r="J23" i="30"/>
  <c r="Z49" i="33"/>
  <c r="Y58" i="33"/>
  <c r="N54" i="33"/>
  <c r="O54" i="33"/>
  <c r="P54" i="33"/>
  <c r="Q54" i="33"/>
  <c r="U54" i="33"/>
  <c r="V54" i="33"/>
  <c r="W54" i="33"/>
  <c r="N55" i="33"/>
  <c r="O55" i="33"/>
  <c r="P55" i="33"/>
  <c r="Q55" i="33"/>
  <c r="U55" i="33"/>
  <c r="V55" i="33"/>
  <c r="W55" i="33"/>
  <c r="N56" i="33"/>
  <c r="O56" i="33"/>
  <c r="P56" i="33"/>
  <c r="Q56" i="33"/>
  <c r="U56" i="33"/>
  <c r="V56" i="33"/>
  <c r="W56" i="33"/>
  <c r="N57" i="33"/>
  <c r="O57" i="33"/>
  <c r="P57" i="33"/>
  <c r="Q57" i="33"/>
  <c r="U57" i="33"/>
  <c r="V57" i="33"/>
  <c r="W57" i="33"/>
  <c r="N58" i="33"/>
  <c r="O58" i="33"/>
  <c r="P58" i="33"/>
  <c r="Q58" i="33"/>
  <c r="U58" i="33"/>
  <c r="V58" i="33"/>
  <c r="W58" i="33"/>
  <c r="N59" i="33"/>
  <c r="O59" i="33"/>
  <c r="P59" i="33"/>
  <c r="Q59" i="33"/>
  <c r="U59" i="33"/>
  <c r="V59" i="33"/>
  <c r="W59" i="33"/>
  <c r="N61" i="33"/>
  <c r="O61" i="33"/>
  <c r="P61" i="33"/>
  <c r="Q61" i="33"/>
  <c r="U61" i="33"/>
  <c r="V61" i="33"/>
  <c r="W61" i="33"/>
  <c r="Q53" i="33"/>
  <c r="Q45" i="33"/>
  <c r="Q46" i="33"/>
  <c r="Q47" i="33"/>
  <c r="Q48" i="33"/>
  <c r="Q49" i="33"/>
  <c r="Q50" i="33"/>
  <c r="Q51" i="33"/>
  <c r="Q44" i="33"/>
  <c r="C29" i="33"/>
  <c r="D29" i="33"/>
  <c r="C30" i="33"/>
  <c r="D30" i="33"/>
  <c r="C31" i="33"/>
  <c r="D31" i="33"/>
  <c r="C32" i="33"/>
  <c r="D32" i="33"/>
  <c r="C33" i="33"/>
  <c r="D33" i="33"/>
  <c r="C34" i="33"/>
  <c r="D34" i="33"/>
  <c r="C36" i="33"/>
  <c r="N26" i="33"/>
  <c r="O26" i="33"/>
  <c r="P26" i="33"/>
  <c r="V26" i="33"/>
  <c r="W26" i="33"/>
  <c r="Y26" i="33"/>
  <c r="N19" i="33"/>
  <c r="O19" i="33"/>
  <c r="P19" i="33"/>
  <c r="V19" i="33"/>
  <c r="W19" i="33"/>
  <c r="Y19" i="33"/>
  <c r="N20" i="33"/>
  <c r="O20" i="33"/>
  <c r="P20" i="33"/>
  <c r="V20" i="33"/>
  <c r="W20" i="33"/>
  <c r="N21" i="33"/>
  <c r="O21" i="33"/>
  <c r="P21" i="33"/>
  <c r="V21" i="33"/>
  <c r="W21" i="33"/>
  <c r="N22" i="33"/>
  <c r="O22" i="33"/>
  <c r="P22" i="33"/>
  <c r="V22" i="33"/>
  <c r="W22" i="33"/>
  <c r="N23" i="33"/>
  <c r="O23" i="33"/>
  <c r="P23" i="33"/>
  <c r="V23" i="33"/>
  <c r="W23" i="33"/>
  <c r="N24" i="33"/>
  <c r="O24" i="33"/>
  <c r="P24" i="33"/>
  <c r="V24" i="33"/>
  <c r="W24" i="33"/>
  <c r="N16" i="33"/>
  <c r="O16" i="33"/>
  <c r="P16" i="33"/>
  <c r="N9" i="33"/>
  <c r="O9" i="33"/>
  <c r="P9" i="33"/>
  <c r="N10" i="33"/>
  <c r="O10" i="33"/>
  <c r="P10" i="33"/>
  <c r="N11" i="33"/>
  <c r="O11" i="33"/>
  <c r="P11" i="33"/>
  <c r="N12" i="33"/>
  <c r="O12" i="33"/>
  <c r="P12" i="33"/>
  <c r="N13" i="33"/>
  <c r="O13" i="33"/>
  <c r="P13" i="33"/>
  <c r="N14" i="33"/>
  <c r="Y34" i="33" s="1"/>
  <c r="O14" i="33"/>
  <c r="P14" i="33"/>
  <c r="Q7" i="33"/>
  <c r="Q27" i="33" s="1"/>
  <c r="F78" i="33"/>
  <c r="C64" i="33"/>
  <c r="D64" i="33"/>
  <c r="E64" i="33"/>
  <c r="F64" i="33"/>
  <c r="H64" i="33"/>
  <c r="J64" i="33"/>
  <c r="C65" i="33"/>
  <c r="D65" i="33"/>
  <c r="E65" i="33"/>
  <c r="F65" i="33"/>
  <c r="H65" i="33"/>
  <c r="J65" i="33"/>
  <c r="N101" i="33"/>
  <c r="C66" i="33"/>
  <c r="D66" i="33"/>
  <c r="E66" i="33"/>
  <c r="F66" i="33"/>
  <c r="H66" i="33"/>
  <c r="J66" i="33"/>
  <c r="C67" i="33"/>
  <c r="D67" i="33"/>
  <c r="E67" i="33"/>
  <c r="F67" i="33"/>
  <c r="H67" i="33"/>
  <c r="J67" i="33"/>
  <c r="N103" i="33"/>
  <c r="C68" i="33"/>
  <c r="D68" i="33"/>
  <c r="E68" i="33"/>
  <c r="F68" i="33"/>
  <c r="H68" i="33"/>
  <c r="J68" i="33"/>
  <c r="N104" i="33"/>
  <c r="C69" i="33"/>
  <c r="D69" i="33"/>
  <c r="E69" i="33"/>
  <c r="F69" i="33"/>
  <c r="H69" i="33"/>
  <c r="J69" i="33"/>
  <c r="C71" i="33"/>
  <c r="D71" i="33"/>
  <c r="E71" i="33"/>
  <c r="F71" i="33"/>
  <c r="H71" i="33"/>
  <c r="J71" i="33"/>
  <c r="F63" i="33"/>
  <c r="H63" i="33"/>
  <c r="F62" i="33"/>
  <c r="K62" i="33"/>
  <c r="V70" i="33" s="1"/>
  <c r="L62" i="33"/>
  <c r="W70" i="33" s="1"/>
  <c r="K27" i="33"/>
  <c r="L27" i="33"/>
  <c r="Q75" i="28"/>
  <c r="Y62" i="28"/>
  <c r="Y66" i="28"/>
  <c r="P58" i="28"/>
  <c r="Q58" i="28"/>
  <c r="S58" i="28"/>
  <c r="U58" i="28"/>
  <c r="V58" i="28"/>
  <c r="W58" i="28"/>
  <c r="P59" i="28"/>
  <c r="Q59" i="28"/>
  <c r="S59" i="28"/>
  <c r="U59" i="28"/>
  <c r="V59" i="28"/>
  <c r="W59" i="28"/>
  <c r="P60" i="28"/>
  <c r="Q60" i="28"/>
  <c r="S60" i="28"/>
  <c r="U60" i="28"/>
  <c r="V60" i="28"/>
  <c r="W60" i="28"/>
  <c r="P61" i="28"/>
  <c r="Q61" i="28"/>
  <c r="S61" i="28"/>
  <c r="U61" i="28"/>
  <c r="V61" i="28"/>
  <c r="W61" i="28"/>
  <c r="P62" i="28"/>
  <c r="Q62" i="28"/>
  <c r="S62" i="28"/>
  <c r="U62" i="28"/>
  <c r="V62" i="28"/>
  <c r="W62" i="28"/>
  <c r="P63" i="28"/>
  <c r="Q63" i="28"/>
  <c r="S63" i="28"/>
  <c r="U63" i="28"/>
  <c r="V63" i="28"/>
  <c r="W63" i="28"/>
  <c r="P64" i="28"/>
  <c r="Q64" i="28"/>
  <c r="S64" i="28"/>
  <c r="U64" i="28"/>
  <c r="V64" i="28"/>
  <c r="W64" i="28"/>
  <c r="P65" i="28"/>
  <c r="Q65" i="28"/>
  <c r="S65" i="28"/>
  <c r="U65" i="28"/>
  <c r="V65" i="28"/>
  <c r="W65" i="28"/>
  <c r="P66" i="28"/>
  <c r="Q66" i="28"/>
  <c r="S66" i="28"/>
  <c r="U66" i="28"/>
  <c r="V66" i="28"/>
  <c r="W66" i="28"/>
  <c r="Q57" i="28"/>
  <c r="P47" i="28"/>
  <c r="Q47" i="28"/>
  <c r="S47" i="28"/>
  <c r="U47" i="28"/>
  <c r="V47" i="28"/>
  <c r="W47" i="28"/>
  <c r="Y47" i="28"/>
  <c r="P48" i="28"/>
  <c r="Q48" i="28"/>
  <c r="S48" i="28"/>
  <c r="U48" i="28"/>
  <c r="V48" i="28"/>
  <c r="W48" i="28"/>
  <c r="Y48" i="28"/>
  <c r="P49" i="28"/>
  <c r="Q49" i="28"/>
  <c r="S49" i="28"/>
  <c r="U49" i="28"/>
  <c r="V49" i="28"/>
  <c r="W49" i="28"/>
  <c r="Y49" i="28"/>
  <c r="P50" i="28"/>
  <c r="Q50" i="28"/>
  <c r="S50" i="28"/>
  <c r="U50" i="28"/>
  <c r="V50" i="28"/>
  <c r="W50" i="28"/>
  <c r="Y50" i="28"/>
  <c r="P51" i="28"/>
  <c r="Q51" i="28"/>
  <c r="S51" i="28"/>
  <c r="U51" i="28"/>
  <c r="V51" i="28"/>
  <c r="W51" i="28"/>
  <c r="P52" i="28"/>
  <c r="Q52" i="28"/>
  <c r="S52" i="28"/>
  <c r="U52" i="28"/>
  <c r="V52" i="28"/>
  <c r="W52" i="28"/>
  <c r="P53" i="28"/>
  <c r="Q53" i="28"/>
  <c r="S53" i="28"/>
  <c r="U53" i="28"/>
  <c r="V53" i="28"/>
  <c r="W53" i="28"/>
  <c r="P54" i="28"/>
  <c r="Q54" i="28"/>
  <c r="S54" i="28"/>
  <c r="U54" i="28"/>
  <c r="V54" i="28"/>
  <c r="W54" i="28"/>
  <c r="P55" i="28"/>
  <c r="Q55" i="28"/>
  <c r="S55" i="28"/>
  <c r="U55" i="28"/>
  <c r="V55" i="28"/>
  <c r="W55" i="28"/>
  <c r="Y55" i="28"/>
  <c r="Q46" i="28"/>
  <c r="Q45" i="28"/>
  <c r="Q19" i="28"/>
  <c r="Q20" i="28"/>
  <c r="Q21" i="28"/>
  <c r="Q22" i="28"/>
  <c r="Q27" i="28"/>
  <c r="Q18" i="28"/>
  <c r="Q16" i="28"/>
  <c r="P9" i="28"/>
  <c r="Q9" i="28"/>
  <c r="S9" i="28"/>
  <c r="U9" i="28"/>
  <c r="V9" i="28"/>
  <c r="W9" i="28"/>
  <c r="Y9" i="28"/>
  <c r="P10" i="28"/>
  <c r="Q10" i="28"/>
  <c r="S10" i="28"/>
  <c r="U10" i="28"/>
  <c r="V10" i="28"/>
  <c r="W10" i="28"/>
  <c r="Y10" i="28"/>
  <c r="P11" i="28"/>
  <c r="Q11" i="28"/>
  <c r="S11" i="28"/>
  <c r="U11" i="28"/>
  <c r="V11" i="28"/>
  <c r="W11" i="28"/>
  <c r="Y11" i="28"/>
  <c r="P12" i="28"/>
  <c r="Q12" i="28"/>
  <c r="S12" i="28"/>
  <c r="U12" i="28"/>
  <c r="V12" i="28"/>
  <c r="W12" i="28"/>
  <c r="Y12" i="28"/>
  <c r="P13" i="28"/>
  <c r="Q13" i="28"/>
  <c r="S13" i="28"/>
  <c r="U13" i="28"/>
  <c r="V13" i="28"/>
  <c r="W13" i="28"/>
  <c r="Y13" i="28"/>
  <c r="P14" i="28"/>
  <c r="Q14" i="28"/>
  <c r="S14" i="28"/>
  <c r="U14" i="28"/>
  <c r="V14" i="28"/>
  <c r="W14" i="28"/>
  <c r="P15" i="28"/>
  <c r="Q15" i="28"/>
  <c r="S15" i="28"/>
  <c r="U15" i="28"/>
  <c r="V15" i="28"/>
  <c r="W15" i="28"/>
  <c r="Q8" i="28"/>
  <c r="F67" i="30"/>
  <c r="P42" i="30"/>
  <c r="Q42" i="30"/>
  <c r="S42" i="30"/>
  <c r="U42" i="30"/>
  <c r="V42" i="30"/>
  <c r="W42" i="30"/>
  <c r="P43" i="30"/>
  <c r="Q43" i="30"/>
  <c r="S43" i="30"/>
  <c r="U43" i="30"/>
  <c r="V43" i="30"/>
  <c r="W43" i="30"/>
  <c r="P44" i="30"/>
  <c r="Q44" i="30"/>
  <c r="S44" i="30"/>
  <c r="U44" i="30"/>
  <c r="V44" i="30"/>
  <c r="W44" i="30"/>
  <c r="P50" i="30"/>
  <c r="Q50" i="30"/>
  <c r="S50" i="30"/>
  <c r="U50" i="30"/>
  <c r="V50" i="30"/>
  <c r="W50" i="30"/>
  <c r="P51" i="30"/>
  <c r="Q51" i="30"/>
  <c r="S51" i="30"/>
  <c r="U51" i="30"/>
  <c r="V51" i="30"/>
  <c r="W51" i="30"/>
  <c r="P52" i="30"/>
  <c r="Q52" i="30"/>
  <c r="S52" i="30"/>
  <c r="U52" i="30"/>
  <c r="V52" i="30"/>
  <c r="W52" i="30"/>
  <c r="Q47" i="30"/>
  <c r="Q48" i="30"/>
  <c r="Q49" i="30"/>
  <c r="Q46" i="30"/>
  <c r="Q39" i="30"/>
  <c r="Q40" i="30"/>
  <c r="Q41" i="30"/>
  <c r="Q38" i="30"/>
  <c r="Q7" i="30"/>
  <c r="S7" i="30"/>
  <c r="Q8" i="30"/>
  <c r="S8" i="30"/>
  <c r="U8" i="30"/>
  <c r="Q9" i="30"/>
  <c r="S9" i="30"/>
  <c r="Q10" i="30"/>
  <c r="S10" i="30"/>
  <c r="Q11" i="30"/>
  <c r="S11" i="30"/>
  <c r="Q15" i="30"/>
  <c r="S15" i="30"/>
  <c r="Q16" i="30"/>
  <c r="U16" i="30"/>
  <c r="Q17" i="30"/>
  <c r="S17" i="30"/>
  <c r="U17" i="30"/>
  <c r="Q18" i="30"/>
  <c r="S18" i="30"/>
  <c r="U18" i="30"/>
  <c r="Q19" i="30"/>
  <c r="S19" i="30"/>
  <c r="U19" i="30"/>
  <c r="Q22" i="30"/>
  <c r="S22" i="30"/>
  <c r="U22" i="30"/>
  <c r="C25" i="30"/>
  <c r="D25" i="30"/>
  <c r="E25" i="30"/>
  <c r="F25" i="30"/>
  <c r="Q25" i="30" s="1"/>
  <c r="H25" i="30"/>
  <c r="K25" i="30"/>
  <c r="L25" i="30"/>
  <c r="C26" i="30"/>
  <c r="D26" i="30"/>
  <c r="E26" i="30"/>
  <c r="F26" i="30"/>
  <c r="H26" i="30"/>
  <c r="K26" i="30"/>
  <c r="L26" i="30"/>
  <c r="C27" i="30"/>
  <c r="D27" i="30"/>
  <c r="E27" i="30"/>
  <c r="F27" i="30"/>
  <c r="Q27" i="30" s="1"/>
  <c r="H27" i="30"/>
  <c r="K27" i="30"/>
  <c r="L27" i="30"/>
  <c r="C28" i="30"/>
  <c r="D28" i="30"/>
  <c r="E28" i="30"/>
  <c r="F28" i="30"/>
  <c r="Q28" i="30" s="1"/>
  <c r="H28" i="30"/>
  <c r="K28" i="30"/>
  <c r="L28" i="30"/>
  <c r="C29" i="30"/>
  <c r="D29" i="30"/>
  <c r="E29" i="30"/>
  <c r="F29" i="30"/>
  <c r="Q29" i="30" s="1"/>
  <c r="H29" i="30"/>
  <c r="K29" i="30"/>
  <c r="L29" i="30"/>
  <c r="C30" i="30"/>
  <c r="D30" i="30"/>
  <c r="E30" i="30"/>
  <c r="F30" i="30"/>
  <c r="Q30" i="30" s="1"/>
  <c r="H30" i="30"/>
  <c r="S30" i="30" s="1"/>
  <c r="K30" i="30"/>
  <c r="L30" i="30"/>
  <c r="F24" i="30"/>
  <c r="Q24" i="30" s="1"/>
  <c r="F54" i="30"/>
  <c r="F84" i="30" s="1"/>
  <c r="H54" i="30"/>
  <c r="F55" i="30"/>
  <c r="F85" i="30" s="1"/>
  <c r="H55" i="30"/>
  <c r="F56" i="30"/>
  <c r="H56" i="30"/>
  <c r="F57" i="30"/>
  <c r="F87" i="30" s="1"/>
  <c r="H57" i="30"/>
  <c r="F58" i="30"/>
  <c r="H58" i="30"/>
  <c r="F59" i="30"/>
  <c r="H59" i="30"/>
  <c r="F60" i="30"/>
  <c r="H60" i="30"/>
  <c r="C55" i="30"/>
  <c r="D55" i="30"/>
  <c r="E55" i="30"/>
  <c r="E85" i="30" s="1"/>
  <c r="K55" i="30"/>
  <c r="L55" i="30"/>
  <c r="C56" i="30"/>
  <c r="D56" i="30"/>
  <c r="E56" i="30"/>
  <c r="E86" i="30" s="1"/>
  <c r="K56" i="30"/>
  <c r="L56" i="30"/>
  <c r="C57" i="30"/>
  <c r="D57" i="30"/>
  <c r="E57" i="30"/>
  <c r="E87" i="30" s="1"/>
  <c r="K57" i="30"/>
  <c r="L57" i="30"/>
  <c r="C58" i="30"/>
  <c r="D58" i="30"/>
  <c r="E58" i="30"/>
  <c r="K58" i="30"/>
  <c r="L58" i="30"/>
  <c r="C59" i="30"/>
  <c r="D59" i="30"/>
  <c r="E59" i="30"/>
  <c r="K59" i="30"/>
  <c r="L59" i="30"/>
  <c r="C60" i="30"/>
  <c r="D60" i="30"/>
  <c r="E60" i="30"/>
  <c r="E90" i="30" s="1"/>
  <c r="K60" i="30"/>
  <c r="L60" i="30"/>
  <c r="F53" i="30"/>
  <c r="F83" i="30" s="1"/>
  <c r="F28" i="28"/>
  <c r="Q7" i="28" s="1"/>
  <c r="F84" i="28"/>
  <c r="Q56" i="28"/>
  <c r="F68" i="28"/>
  <c r="F69" i="28"/>
  <c r="F70" i="28"/>
  <c r="F71" i="28"/>
  <c r="F72" i="28"/>
  <c r="Q74" i="28"/>
  <c r="Q76" i="28"/>
  <c r="F77" i="28"/>
  <c r="K69" i="28"/>
  <c r="L69" i="28"/>
  <c r="K70" i="28"/>
  <c r="L70" i="28"/>
  <c r="K71" i="28"/>
  <c r="L71" i="28"/>
  <c r="K72" i="28"/>
  <c r="L72" i="28"/>
  <c r="K73" i="28"/>
  <c r="L73" i="28"/>
  <c r="K74" i="28"/>
  <c r="L74" i="28"/>
  <c r="K75" i="28"/>
  <c r="L75" i="28"/>
  <c r="K76" i="28"/>
  <c r="L76" i="28"/>
  <c r="K77" i="28"/>
  <c r="L77" i="28"/>
  <c r="D29" i="28"/>
  <c r="E29" i="28"/>
  <c r="F29" i="28"/>
  <c r="J29" i="28"/>
  <c r="K29" i="28"/>
  <c r="L29" i="28"/>
  <c r="D30" i="28"/>
  <c r="E30" i="28"/>
  <c r="F30" i="28"/>
  <c r="J30" i="28"/>
  <c r="K30" i="28"/>
  <c r="L30" i="28"/>
  <c r="D31" i="28"/>
  <c r="E31" i="28"/>
  <c r="F31" i="28"/>
  <c r="J31" i="28"/>
  <c r="K31" i="28"/>
  <c r="L31" i="28"/>
  <c r="D32" i="28"/>
  <c r="E32" i="28"/>
  <c r="F32" i="28"/>
  <c r="J32" i="28"/>
  <c r="K32" i="28"/>
  <c r="L32" i="28"/>
  <c r="D33" i="28"/>
  <c r="E33" i="28"/>
  <c r="F33" i="28"/>
  <c r="J33" i="28"/>
  <c r="K33" i="28"/>
  <c r="L33" i="28"/>
  <c r="D34" i="28"/>
  <c r="E34" i="28"/>
  <c r="F34" i="28"/>
  <c r="J34" i="28"/>
  <c r="J112" i="28" s="1"/>
  <c r="K34" i="28"/>
  <c r="L34" i="28"/>
  <c r="D35" i="28"/>
  <c r="E35" i="28"/>
  <c r="E113" i="28" s="1"/>
  <c r="F35" i="28"/>
  <c r="F113" i="28" s="1"/>
  <c r="J35" i="28"/>
  <c r="J113" i="28" s="1"/>
  <c r="K35" i="28"/>
  <c r="L35" i="28"/>
  <c r="J114" i="28"/>
  <c r="D37" i="28"/>
  <c r="D115" i="28" s="1"/>
  <c r="E37" i="28"/>
  <c r="E115" i="28" s="1"/>
  <c r="F37" i="28"/>
  <c r="F115" i="28" s="1"/>
  <c r="J37" i="28"/>
  <c r="K37" i="28"/>
  <c r="L37" i="28"/>
  <c r="D38" i="28"/>
  <c r="E38" i="28"/>
  <c r="F38" i="28"/>
  <c r="J38" i="28"/>
  <c r="K38" i="28"/>
  <c r="L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S55" i="12"/>
  <c r="Q56" i="12"/>
  <c r="S56" i="12"/>
  <c r="Q57" i="12"/>
  <c r="S57" i="12"/>
  <c r="S58" i="12"/>
  <c r="Q59" i="12"/>
  <c r="S59" i="12"/>
  <c r="Q60" i="12"/>
  <c r="S60" i="12"/>
  <c r="S61" i="12"/>
  <c r="Q62" i="12"/>
  <c r="S62" i="12"/>
  <c r="Q63" i="12"/>
  <c r="S63" i="12"/>
  <c r="S64" i="12"/>
  <c r="Q65" i="12"/>
  <c r="Q66" i="12"/>
  <c r="S67" i="12"/>
  <c r="Q68" i="12"/>
  <c r="S68" i="12"/>
  <c r="Q69" i="12"/>
  <c r="S69" i="12"/>
  <c r="S70" i="12"/>
  <c r="Q71" i="12"/>
  <c r="S71" i="12"/>
  <c r="Q72" i="12"/>
  <c r="S72" i="12"/>
  <c r="S73" i="12"/>
  <c r="Q74" i="12"/>
  <c r="S74" i="12"/>
  <c r="Q75" i="12"/>
  <c r="S75" i="12"/>
  <c r="S76" i="12"/>
  <c r="Q77" i="12"/>
  <c r="S77" i="12"/>
  <c r="Q78" i="12"/>
  <c r="S78" i="12"/>
  <c r="S79" i="12"/>
  <c r="Q80" i="12"/>
  <c r="S80" i="12"/>
  <c r="Q81" i="12"/>
  <c r="S81" i="12"/>
  <c r="S82" i="12"/>
  <c r="Q83" i="12"/>
  <c r="S83" i="12"/>
  <c r="Q84" i="12"/>
  <c r="S84" i="12"/>
  <c r="S85" i="12"/>
  <c r="Q86" i="12"/>
  <c r="S86" i="12"/>
  <c r="Q87" i="12"/>
  <c r="S87" i="12"/>
  <c r="S88" i="12"/>
  <c r="Q89" i="12"/>
  <c r="S89" i="12"/>
  <c r="Q90" i="12"/>
  <c r="S90" i="12"/>
  <c r="S91" i="12"/>
  <c r="Q92" i="12"/>
  <c r="S92" i="12"/>
  <c r="Q93" i="12"/>
  <c r="S93" i="12"/>
  <c r="F47" i="12"/>
  <c r="F48" i="12"/>
  <c r="Q8" i="12"/>
  <c r="Q9" i="12"/>
  <c r="Q11" i="12"/>
  <c r="Q12" i="12"/>
  <c r="Q14" i="12"/>
  <c r="Q15" i="12"/>
  <c r="Q17" i="12"/>
  <c r="Q18" i="12"/>
  <c r="Q20" i="12"/>
  <c r="Q21" i="12"/>
  <c r="Q23" i="12"/>
  <c r="Q24" i="12"/>
  <c r="Q26" i="12"/>
  <c r="Q27" i="12"/>
  <c r="Q29" i="12"/>
  <c r="Q30" i="12"/>
  <c r="Q32" i="12"/>
  <c r="Q33" i="12"/>
  <c r="Q35" i="12"/>
  <c r="Q36" i="12"/>
  <c r="Q38" i="12"/>
  <c r="Q39" i="12"/>
  <c r="Q41" i="12"/>
  <c r="Q42" i="12"/>
  <c r="Q44" i="12"/>
  <c r="Q45" i="12"/>
  <c r="F94" i="12"/>
  <c r="Q55" i="12" s="1"/>
  <c r="F95" i="12"/>
  <c r="F96" i="12"/>
  <c r="Q96" i="12" s="1"/>
  <c r="Z46" i="47" l="1"/>
  <c r="Z7" i="47"/>
  <c r="Z21" i="47"/>
  <c r="Z39" i="46"/>
  <c r="Z21" i="45"/>
  <c r="Z70" i="33"/>
  <c r="D90" i="30"/>
  <c r="D86" i="30"/>
  <c r="C86" i="30"/>
  <c r="F90" i="30"/>
  <c r="F86" i="30"/>
  <c r="D87" i="30"/>
  <c r="D85" i="30"/>
  <c r="C87" i="30"/>
  <c r="F110" i="28"/>
  <c r="F109" i="28"/>
  <c r="F111" i="28"/>
  <c r="F108" i="28"/>
  <c r="Z47" i="47"/>
  <c r="Z16" i="47"/>
  <c r="Z24" i="47"/>
  <c r="O45" i="47"/>
  <c r="P92" i="47"/>
  <c r="Z57" i="47"/>
  <c r="Z18" i="47"/>
  <c r="Z60" i="46"/>
  <c r="Z68" i="46"/>
  <c r="Z80" i="46"/>
  <c r="O92" i="46"/>
  <c r="Z86" i="46"/>
  <c r="Z21" i="46"/>
  <c r="Q92" i="45"/>
  <c r="Z74" i="45"/>
  <c r="P92" i="45"/>
  <c r="R7" i="21"/>
  <c r="R21" i="21"/>
  <c r="R24" i="21" s="1"/>
  <c r="Q18" i="20"/>
  <c r="Q18" i="36"/>
  <c r="Q70" i="33"/>
  <c r="R70" i="33"/>
  <c r="S70" i="33"/>
  <c r="L98" i="33"/>
  <c r="Z23" i="33"/>
  <c r="S71" i="33"/>
  <c r="S69" i="33"/>
  <c r="S68" i="33"/>
  <c r="S67" i="33"/>
  <c r="S66" i="33"/>
  <c r="S65" i="33"/>
  <c r="S64" i="33"/>
  <c r="Z20" i="33"/>
  <c r="Z22" i="33"/>
  <c r="R64" i="33"/>
  <c r="R66" i="33"/>
  <c r="F98" i="33"/>
  <c r="R65" i="33"/>
  <c r="R68" i="33"/>
  <c r="R63" i="33"/>
  <c r="R69" i="33"/>
  <c r="R71" i="33"/>
  <c r="R67" i="33"/>
  <c r="S63" i="33"/>
  <c r="L88" i="30"/>
  <c r="L86" i="30"/>
  <c r="Z42" i="30"/>
  <c r="K116" i="28"/>
  <c r="K112" i="28"/>
  <c r="K108" i="28"/>
  <c r="Z89" i="47"/>
  <c r="Z83" i="47"/>
  <c r="Z13" i="47"/>
  <c r="Z10" i="47"/>
  <c r="Z33" i="47"/>
  <c r="Z60" i="45"/>
  <c r="Z65" i="45"/>
  <c r="Z57" i="45"/>
  <c r="Z7" i="46"/>
  <c r="S92" i="47"/>
  <c r="Z68" i="47"/>
  <c r="Z94" i="46"/>
  <c r="Z46" i="46"/>
  <c r="Z16" i="46"/>
  <c r="Z10" i="46"/>
  <c r="Z36" i="46"/>
  <c r="Z68" i="45"/>
  <c r="Z71" i="45"/>
  <c r="W92" i="45"/>
  <c r="Z30" i="45"/>
  <c r="Z24" i="45"/>
  <c r="Z18" i="45"/>
  <c r="K98" i="33"/>
  <c r="Z21" i="33"/>
  <c r="Z24" i="33"/>
  <c r="Z54" i="47"/>
  <c r="Z27" i="47"/>
  <c r="Z33" i="46"/>
  <c r="Z80" i="45"/>
  <c r="N105" i="33"/>
  <c r="Y69" i="33"/>
  <c r="H86" i="30"/>
  <c r="Q23" i="30"/>
  <c r="L116" i="28"/>
  <c r="Y36" i="28"/>
  <c r="L112" i="28"/>
  <c r="L108" i="28"/>
  <c r="Q29" i="28"/>
  <c r="F106" i="28"/>
  <c r="Z65" i="47"/>
  <c r="Z63" i="47"/>
  <c r="Z74" i="47"/>
  <c r="V45" i="47"/>
  <c r="S45" i="47"/>
  <c r="U92" i="46"/>
  <c r="Z63" i="46"/>
  <c r="Z54" i="46"/>
  <c r="Z57" i="46"/>
  <c r="Z93" i="46"/>
  <c r="Z13" i="46"/>
  <c r="Z27" i="46"/>
  <c r="N141" i="46"/>
  <c r="Z36" i="45"/>
  <c r="Z47" i="45"/>
  <c r="Z42" i="45"/>
  <c r="S92" i="45"/>
  <c r="Z16" i="33"/>
  <c r="Z14" i="33"/>
  <c r="Z13" i="33"/>
  <c r="L89" i="30"/>
  <c r="L87" i="30"/>
  <c r="L85" i="30"/>
  <c r="K89" i="30"/>
  <c r="K88" i="30"/>
  <c r="K87" i="30"/>
  <c r="K86" i="30"/>
  <c r="K85" i="30"/>
  <c r="U7" i="30"/>
  <c r="S29" i="30"/>
  <c r="H89" i="30"/>
  <c r="S28" i="30"/>
  <c r="H88" i="30"/>
  <c r="S27" i="30"/>
  <c r="H87" i="30"/>
  <c r="S25" i="30"/>
  <c r="H85" i="30"/>
  <c r="L111" i="28"/>
  <c r="K111" i="28"/>
  <c r="L114" i="28"/>
  <c r="L110" i="28"/>
  <c r="K114" i="28"/>
  <c r="K110" i="28"/>
  <c r="Y35" i="28"/>
  <c r="L113" i="28"/>
  <c r="L109" i="28"/>
  <c r="K113" i="28"/>
  <c r="K109" i="28"/>
  <c r="N139" i="47"/>
  <c r="Z60" i="47"/>
  <c r="Z74" i="46"/>
  <c r="S92" i="46"/>
  <c r="S45" i="46"/>
  <c r="Z18" i="46"/>
  <c r="Z24" i="46"/>
  <c r="Z47" i="46"/>
  <c r="N140" i="46"/>
  <c r="V45" i="45"/>
  <c r="N139" i="45"/>
  <c r="S45" i="45"/>
  <c r="W45" i="45"/>
  <c r="Q68" i="28"/>
  <c r="F107" i="28"/>
  <c r="Q77" i="28"/>
  <c r="F116" i="28"/>
  <c r="Z80" i="47"/>
  <c r="Z77" i="47"/>
  <c r="V92" i="47"/>
  <c r="W92" i="47"/>
  <c r="Z94" i="47"/>
  <c r="Z93" i="47"/>
  <c r="N141" i="47"/>
  <c r="N140" i="47"/>
  <c r="U92" i="47"/>
  <c r="Z30" i="46"/>
  <c r="Z77" i="46"/>
  <c r="U45" i="46"/>
  <c r="Z27" i="45"/>
  <c r="Z13" i="45"/>
  <c r="Z10" i="45"/>
  <c r="N140" i="45"/>
  <c r="Z7" i="45"/>
  <c r="Z46" i="45"/>
  <c r="N141" i="45"/>
  <c r="N45" i="47"/>
  <c r="O93" i="46"/>
  <c r="Q92" i="46"/>
  <c r="N45" i="46"/>
  <c r="N92" i="47"/>
  <c r="O92" i="47"/>
  <c r="W45" i="47"/>
  <c r="U45" i="47"/>
  <c r="Q45" i="46"/>
  <c r="P92" i="46"/>
  <c r="P45" i="46"/>
  <c r="O45" i="46"/>
  <c r="W92" i="46"/>
  <c r="Z89" i="46"/>
  <c r="V92" i="46"/>
  <c r="Z65" i="46"/>
  <c r="W45" i="46"/>
  <c r="N139" i="46"/>
  <c r="V45" i="46"/>
  <c r="Z71" i="46"/>
  <c r="O45" i="45"/>
  <c r="Q45" i="45"/>
  <c r="Z93" i="45"/>
  <c r="U45" i="45"/>
  <c r="P45" i="45"/>
  <c r="U92" i="45"/>
  <c r="Z94" i="45"/>
  <c r="V92" i="45"/>
  <c r="N92" i="45"/>
  <c r="Z86" i="45"/>
  <c r="Q71" i="33"/>
  <c r="Z11" i="33"/>
  <c r="Z44" i="30"/>
  <c r="U60" i="30"/>
  <c r="Y33" i="28"/>
  <c r="Z64" i="28"/>
  <c r="Y74" i="28"/>
  <c r="Q34" i="28"/>
  <c r="Q36" i="28"/>
  <c r="Z19" i="33"/>
  <c r="Q68" i="33"/>
  <c r="Z51" i="30"/>
  <c r="Z66" i="28"/>
  <c r="Z62" i="28"/>
  <c r="Z63" i="28"/>
  <c r="Z13" i="28"/>
  <c r="N95" i="28"/>
  <c r="Z12" i="28"/>
  <c r="Q38" i="28"/>
  <c r="Q31" i="28"/>
  <c r="Q35" i="28"/>
  <c r="Z59" i="33"/>
  <c r="Z58" i="33"/>
  <c r="Z26" i="33"/>
  <c r="Z50" i="30"/>
  <c r="S60" i="30"/>
  <c r="S59" i="30"/>
  <c r="Z52" i="30"/>
  <c r="Z43" i="30"/>
  <c r="U15" i="30"/>
  <c r="U30" i="30"/>
  <c r="U29" i="30"/>
  <c r="Z65" i="28"/>
  <c r="Z10" i="28"/>
  <c r="Y73" i="28"/>
  <c r="S55" i="30"/>
  <c r="Q95" i="12"/>
  <c r="U59" i="30"/>
  <c r="U55" i="30"/>
  <c r="S58" i="30"/>
  <c r="U56" i="30"/>
  <c r="Q67" i="33"/>
  <c r="Q58" i="30"/>
  <c r="Q54" i="30"/>
  <c r="Q63" i="33"/>
  <c r="Q69" i="33"/>
  <c r="Y75" i="28"/>
  <c r="S57" i="30"/>
  <c r="Q69" i="28"/>
  <c r="U58" i="30"/>
  <c r="Q55" i="30"/>
  <c r="Q72" i="28"/>
  <c r="Q57" i="30"/>
  <c r="Y29" i="30"/>
  <c r="Y28" i="30"/>
  <c r="Z50" i="28"/>
  <c r="V71" i="33"/>
  <c r="V69" i="33"/>
  <c r="V68" i="33"/>
  <c r="V67" i="33"/>
  <c r="V66" i="33"/>
  <c r="N102" i="33"/>
  <c r="V65" i="33"/>
  <c r="V64" i="33"/>
  <c r="Z9" i="33"/>
  <c r="Q66" i="33"/>
  <c r="Q71" i="28"/>
  <c r="Y58" i="30"/>
  <c r="U57" i="30"/>
  <c r="S56" i="30"/>
  <c r="Y59" i="30"/>
  <c r="Q64" i="33"/>
  <c r="Q59" i="30"/>
  <c r="Q70" i="28"/>
  <c r="Q60" i="30"/>
  <c r="Z48" i="28"/>
  <c r="Y71" i="33"/>
  <c r="W69" i="33"/>
  <c r="Y66" i="33"/>
  <c r="Y65" i="33"/>
  <c r="W64" i="33"/>
  <c r="Z12" i="33"/>
  <c r="Q43" i="33"/>
  <c r="Q52" i="33"/>
  <c r="Q65" i="33"/>
  <c r="Q28" i="33"/>
  <c r="Q36" i="33"/>
  <c r="Q45" i="30"/>
  <c r="Q37" i="30"/>
  <c r="Q56" i="30"/>
  <c r="S26" i="30"/>
  <c r="Q26" i="30"/>
  <c r="Z54" i="28"/>
  <c r="Z53" i="28"/>
  <c r="Z52" i="28"/>
  <c r="Z51" i="28"/>
  <c r="Z15" i="28"/>
  <c r="Z11" i="28"/>
  <c r="N88" i="28"/>
  <c r="N87" i="28"/>
  <c r="N86" i="28"/>
  <c r="N85" i="28"/>
  <c r="Q67" i="28"/>
  <c r="Q73" i="28"/>
  <c r="Q37" i="28"/>
  <c r="Q17" i="28"/>
  <c r="Q28" i="28" s="1"/>
  <c r="Q32" i="28"/>
  <c r="Q30" i="28"/>
  <c r="Q33" i="28"/>
  <c r="S94" i="12"/>
  <c r="Q82" i="12"/>
  <c r="Q70" i="12"/>
  <c r="Q58" i="12"/>
  <c r="Q85" i="12"/>
  <c r="Q73" i="12"/>
  <c r="Q61" i="12"/>
  <c r="F144" i="12"/>
  <c r="F143" i="12"/>
  <c r="Q88" i="12"/>
  <c r="Q76" i="12"/>
  <c r="Q64" i="12"/>
  <c r="Q91" i="12"/>
  <c r="Q79" i="12"/>
  <c r="Q67" i="12"/>
  <c r="Y67" i="33"/>
  <c r="Y68" i="33"/>
  <c r="W71" i="33"/>
  <c r="W68" i="33"/>
  <c r="W67" i="33"/>
  <c r="W66" i="33"/>
  <c r="W65" i="33"/>
  <c r="Y64" i="33"/>
  <c r="N79" i="33"/>
  <c r="Y33" i="33"/>
  <c r="Y32" i="33"/>
  <c r="Y31" i="33"/>
  <c r="Y29" i="33"/>
  <c r="Z10" i="33"/>
  <c r="Y57" i="30"/>
  <c r="Y56" i="30"/>
  <c r="Y55" i="30"/>
  <c r="N75" i="30"/>
  <c r="N71" i="30"/>
  <c r="N70" i="30"/>
  <c r="N69" i="30"/>
  <c r="N68" i="30"/>
  <c r="U28" i="30"/>
  <c r="U27" i="30"/>
  <c r="U26" i="30"/>
  <c r="N76" i="30"/>
  <c r="U25" i="30"/>
  <c r="Z49" i="28"/>
  <c r="Y72" i="28"/>
  <c r="Z47" i="28"/>
  <c r="Y71" i="28"/>
  <c r="Y70" i="28"/>
  <c r="Z55" i="28"/>
  <c r="Y69" i="28"/>
  <c r="Y77" i="28"/>
  <c r="Y32" i="28"/>
  <c r="N96" i="28"/>
  <c r="Z14" i="28"/>
  <c r="Y31" i="28"/>
  <c r="Y30" i="28"/>
  <c r="Y34" i="28"/>
  <c r="Z9" i="28"/>
  <c r="Z71" i="33" l="1"/>
  <c r="Z45" i="45"/>
  <c r="Z45" i="47"/>
  <c r="Z92" i="45"/>
  <c r="Z92" i="47"/>
  <c r="N87" i="30"/>
  <c r="N89" i="30"/>
  <c r="N114" i="28"/>
  <c r="N113" i="28"/>
  <c r="N85" i="30"/>
  <c r="N88" i="30"/>
  <c r="Z92" i="46"/>
  <c r="Z45" i="46"/>
  <c r="N98" i="33"/>
  <c r="Z65" i="33"/>
  <c r="Z31" i="33"/>
  <c r="Q53" i="30"/>
  <c r="N108" i="28"/>
  <c r="Z64" i="33"/>
  <c r="Z66" i="33"/>
  <c r="Z34" i="33"/>
  <c r="Z33" i="33"/>
  <c r="N86" i="30"/>
  <c r="N112" i="28"/>
  <c r="N116" i="28"/>
  <c r="Z67" i="33"/>
  <c r="Z29" i="33"/>
  <c r="Z30" i="33"/>
  <c r="N99" i="33"/>
  <c r="Z69" i="33"/>
  <c r="N109" i="28"/>
  <c r="Z68" i="33"/>
  <c r="N100" i="33"/>
  <c r="Q94" i="12"/>
  <c r="N110" i="28"/>
  <c r="Q62" i="33"/>
  <c r="N111" i="28"/>
  <c r="Z32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Q22" i="23" s="1"/>
  <c r="F45" i="23"/>
  <c r="Q46" i="23" s="1"/>
  <c r="F31" i="23"/>
  <c r="Q33" i="23" s="1"/>
  <c r="V29" i="23"/>
  <c r="F7" i="23"/>
  <c r="Q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Q36" i="22" s="1"/>
  <c r="F7" i="22"/>
  <c r="F45" i="22"/>
  <c r="F21" i="22"/>
  <c r="Q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V5" i="22"/>
  <c r="F45" i="21"/>
  <c r="F21" i="21"/>
  <c r="Q22" i="21" l="1"/>
  <c r="R23" i="21"/>
  <c r="Q23" i="23"/>
  <c r="Q47" i="23"/>
  <c r="F24" i="22"/>
  <c r="Q21" i="22" s="1"/>
  <c r="Q16" i="23"/>
  <c r="F142" i="12"/>
  <c r="Q10" i="12"/>
  <c r="Q22" i="12"/>
  <c r="Q34" i="12"/>
  <c r="Q47" i="12"/>
  <c r="Q37" i="12"/>
  <c r="Q7" i="12"/>
  <c r="Q19" i="12"/>
  <c r="Q31" i="12"/>
  <c r="Q43" i="12"/>
  <c r="Q48" i="12"/>
  <c r="Q13" i="12"/>
  <c r="Q25" i="12"/>
  <c r="Q16" i="12"/>
  <c r="Q28" i="12"/>
  <c r="Q40" i="12"/>
  <c r="Q23" i="22"/>
  <c r="Q34" i="22"/>
  <c r="Q42" i="22"/>
  <c r="Q15" i="22"/>
  <c r="F69" i="21"/>
  <c r="Q39" i="23"/>
  <c r="Q23" i="21"/>
  <c r="Q46" i="21"/>
  <c r="Q16" i="22"/>
  <c r="Q43" i="22"/>
  <c r="Q35" i="22"/>
  <c r="Q17" i="23"/>
  <c r="Q9" i="23"/>
  <c r="Q40" i="23"/>
  <c r="F55" i="22"/>
  <c r="Q14" i="22"/>
  <c r="Q41" i="22"/>
  <c r="Q33" i="22"/>
  <c r="F48" i="23"/>
  <c r="Q31" i="23" s="1"/>
  <c r="Q15" i="23"/>
  <c r="Q38" i="23"/>
  <c r="Q8" i="22"/>
  <c r="Q13" i="22"/>
  <c r="Q40" i="22"/>
  <c r="Q46" i="22"/>
  <c r="F24" i="23"/>
  <c r="Q21" i="23" s="1"/>
  <c r="Q14" i="23"/>
  <c r="Q32" i="23"/>
  <c r="Q37" i="23"/>
  <c r="F55" i="23"/>
  <c r="F69" i="22"/>
  <c r="Q20" i="22"/>
  <c r="Q12" i="22"/>
  <c r="Q39" i="22"/>
  <c r="Q47" i="22"/>
  <c r="Q8" i="23"/>
  <c r="Q13" i="23"/>
  <c r="Q44" i="23"/>
  <c r="Q36" i="23"/>
  <c r="Q19" i="22"/>
  <c r="Q11" i="22"/>
  <c r="Q38" i="22"/>
  <c r="Q20" i="23"/>
  <c r="Q12" i="23"/>
  <c r="Q43" i="23"/>
  <c r="Q35" i="23"/>
  <c r="F69" i="23"/>
  <c r="Q47" i="21"/>
  <c r="Q18" i="22"/>
  <c r="Q10" i="22"/>
  <c r="Q32" i="22"/>
  <c r="Q37" i="22"/>
  <c r="Q19" i="23"/>
  <c r="Q11" i="23"/>
  <c r="Q42" i="23"/>
  <c r="Q34" i="23"/>
  <c r="Q17" i="22"/>
  <c r="Q9" i="22"/>
  <c r="Q44" i="22"/>
  <c r="Q18" i="23"/>
  <c r="Q41" i="23"/>
  <c r="F48" i="22"/>
  <c r="Q7" i="22"/>
  <c r="Q24" i="22" s="1"/>
  <c r="F31" i="21"/>
  <c r="F48" i="21" s="1"/>
  <c r="F7" i="21"/>
  <c r="E25" i="20"/>
  <c r="E26" i="20"/>
  <c r="E25" i="19"/>
  <c r="E26" i="19"/>
  <c r="E25" i="36"/>
  <c r="E26" i="36"/>
  <c r="E18" i="36"/>
  <c r="P17" i="36" s="1"/>
  <c r="E9" i="36"/>
  <c r="P7" i="36" s="1"/>
  <c r="F72" i="22" l="1"/>
  <c r="Q45" i="23"/>
  <c r="Q48" i="23" s="1"/>
  <c r="Q7" i="23"/>
  <c r="Q24" i="23" s="1"/>
  <c r="Q46" i="12"/>
  <c r="P16" i="36"/>
  <c r="P18" i="36" s="1"/>
  <c r="Q45" i="21"/>
  <c r="F72" i="23"/>
  <c r="Q31" i="22"/>
  <c r="Q33" i="21"/>
  <c r="Q41" i="21"/>
  <c r="Q34" i="21"/>
  <c r="Q42" i="21"/>
  <c r="Q35" i="21"/>
  <c r="Q43" i="21"/>
  <c r="Q38" i="21"/>
  <c r="Q31" i="21"/>
  <c r="F55" i="21"/>
  <c r="Q36" i="21"/>
  <c r="Q44" i="21"/>
  <c r="Q39" i="21"/>
  <c r="Q37" i="21"/>
  <c r="Q32" i="21"/>
  <c r="Q40" i="21"/>
  <c r="P8" i="36"/>
  <c r="P9" i="36" s="1"/>
  <c r="E27" i="36"/>
  <c r="Q16" i="21"/>
  <c r="Q8" i="21"/>
  <c r="Q9" i="21"/>
  <c r="Q17" i="21"/>
  <c r="Q14" i="21"/>
  <c r="Q10" i="21"/>
  <c r="Q18" i="21"/>
  <c r="Q13" i="21"/>
  <c r="Q11" i="21"/>
  <c r="Q19" i="21"/>
  <c r="Q12" i="21"/>
  <c r="Q20" i="21"/>
  <c r="Q15" i="21"/>
  <c r="F24" i="21"/>
  <c r="Q45" i="22"/>
  <c r="E18" i="20"/>
  <c r="E9" i="20"/>
  <c r="E9" i="19"/>
  <c r="E18" i="19"/>
  <c r="U5" i="36"/>
  <c r="X7" i="36"/>
  <c r="X8" i="36"/>
  <c r="B9" i="36"/>
  <c r="M7" i="36" s="1"/>
  <c r="C9" i="36"/>
  <c r="N7" i="36" s="1"/>
  <c r="D9" i="36"/>
  <c r="O7" i="36" s="1"/>
  <c r="J9" i="36"/>
  <c r="K9" i="36"/>
  <c r="X12" i="36"/>
  <c r="A14" i="36"/>
  <c r="J14" i="36"/>
  <c r="U14" i="36"/>
  <c r="U15" i="36"/>
  <c r="V15" i="36"/>
  <c r="N16" i="36"/>
  <c r="X16" i="36"/>
  <c r="N17" i="36"/>
  <c r="X17" i="36"/>
  <c r="B18" i="36"/>
  <c r="M17" i="36" s="1"/>
  <c r="D18" i="36"/>
  <c r="O16" i="36" s="1"/>
  <c r="G18" i="36"/>
  <c r="I18" i="36"/>
  <c r="J18" i="36"/>
  <c r="U16" i="36" s="1"/>
  <c r="K18" i="36"/>
  <c r="M21" i="36"/>
  <c r="A23" i="36"/>
  <c r="J23" i="36"/>
  <c r="B25" i="36"/>
  <c r="C25" i="36"/>
  <c r="D25" i="36"/>
  <c r="J25" i="36"/>
  <c r="K25" i="36"/>
  <c r="B26" i="36"/>
  <c r="C26" i="36"/>
  <c r="D26" i="36"/>
  <c r="J26" i="36"/>
  <c r="K26" i="36"/>
  <c r="R17" i="36" l="1"/>
  <c r="R16" i="36"/>
  <c r="R18" i="36" s="1"/>
  <c r="G27" i="36"/>
  <c r="T16" i="36"/>
  <c r="T17" i="36"/>
  <c r="I27" i="36"/>
  <c r="U7" i="36"/>
  <c r="U8" i="36"/>
  <c r="V7" i="36"/>
  <c r="V8" i="36"/>
  <c r="B27" i="36"/>
  <c r="M26" i="36"/>
  <c r="Q7" i="21"/>
  <c r="Q21" i="21"/>
  <c r="Q24" i="21" s="1"/>
  <c r="Q48" i="22"/>
  <c r="E27" i="20"/>
  <c r="P16" i="20"/>
  <c r="P17" i="20"/>
  <c r="P7" i="20"/>
  <c r="P8" i="20"/>
  <c r="F72" i="21"/>
  <c r="P16" i="19"/>
  <c r="P17" i="19"/>
  <c r="P7" i="19"/>
  <c r="P8" i="19"/>
  <c r="E27" i="19"/>
  <c r="M25" i="36"/>
  <c r="N18" i="36"/>
  <c r="C27" i="36"/>
  <c r="M16" i="36"/>
  <c r="M18" i="36" s="1"/>
  <c r="J27" i="36"/>
  <c r="X18" i="36"/>
  <c r="X9" i="36"/>
  <c r="D27" i="36"/>
  <c r="O8" i="36"/>
  <c r="O9" i="36" s="1"/>
  <c r="V17" i="36"/>
  <c r="U17" i="36"/>
  <c r="U18" i="36" s="1"/>
  <c r="V16" i="36"/>
  <c r="N8" i="36"/>
  <c r="N9" i="36" s="1"/>
  <c r="M8" i="36"/>
  <c r="M9" i="36" s="1"/>
  <c r="K27" i="36"/>
  <c r="O17" i="36"/>
  <c r="O18" i="36" s="1"/>
  <c r="U9" i="36" l="1"/>
  <c r="Y8" i="36"/>
  <c r="T18" i="36"/>
  <c r="P9" i="20"/>
  <c r="P18" i="19"/>
  <c r="P18" i="20"/>
  <c r="P9" i="19"/>
  <c r="M27" i="36"/>
  <c r="Y7" i="36"/>
  <c r="V9" i="36"/>
  <c r="V18" i="36"/>
  <c r="Y18" i="36" s="1"/>
  <c r="Y16" i="36"/>
  <c r="Y17" i="36"/>
  <c r="K18" i="20"/>
  <c r="J18" i="20"/>
  <c r="K9" i="20"/>
  <c r="X9" i="20" s="1"/>
  <c r="J9" i="20"/>
  <c r="G18" i="19"/>
  <c r="I18" i="19"/>
  <c r="J18" i="19"/>
  <c r="K18" i="19"/>
  <c r="G9" i="19"/>
  <c r="I9" i="19"/>
  <c r="H28" i="28"/>
  <c r="H106" i="28" s="1"/>
  <c r="J106" i="28"/>
  <c r="S47" i="30"/>
  <c r="S48" i="30"/>
  <c r="S49" i="30"/>
  <c r="S46" i="30"/>
  <c r="S39" i="30"/>
  <c r="S40" i="30"/>
  <c r="S41" i="30"/>
  <c r="S38" i="30"/>
  <c r="S57" i="28"/>
  <c r="S46" i="28"/>
  <c r="S19" i="28"/>
  <c r="S20" i="28"/>
  <c r="S21" i="28"/>
  <c r="S22" i="28"/>
  <c r="S27" i="28"/>
  <c r="S18" i="28"/>
  <c r="S16" i="28"/>
  <c r="S8" i="28"/>
  <c r="Y9" i="36" l="1"/>
  <c r="R16" i="19"/>
  <c r="R17" i="19"/>
  <c r="G27" i="19"/>
  <c r="S32" i="28"/>
  <c r="S34" i="28"/>
  <c r="S36" i="28"/>
  <c r="S35" i="28"/>
  <c r="S37" i="28"/>
  <c r="S30" i="28"/>
  <c r="S33" i="28"/>
  <c r="S31" i="28"/>
  <c r="U35" i="28"/>
  <c r="U33" i="28"/>
  <c r="U31" i="28"/>
  <c r="U37" i="28"/>
  <c r="U34" i="28"/>
  <c r="U30" i="28"/>
  <c r="U36" i="28"/>
  <c r="U32" i="28"/>
  <c r="H78" i="33"/>
  <c r="H68" i="28"/>
  <c r="H107" i="28" s="1"/>
  <c r="H69" i="28"/>
  <c r="H108" i="28" s="1"/>
  <c r="H70" i="28"/>
  <c r="H109" i="28" s="1"/>
  <c r="H71" i="28"/>
  <c r="H110" i="28" s="1"/>
  <c r="H72" i="28"/>
  <c r="H111" i="28" s="1"/>
  <c r="H77" i="28"/>
  <c r="H116" i="28" s="1"/>
  <c r="J103" i="12"/>
  <c r="J104" i="12"/>
  <c r="J105" i="12"/>
  <c r="J106" i="12"/>
  <c r="J107" i="12"/>
  <c r="J108" i="12"/>
  <c r="J109" i="12"/>
  <c r="J110" i="12"/>
  <c r="J111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E94" i="12"/>
  <c r="H95" i="12"/>
  <c r="S95" i="12" s="1"/>
  <c r="H96" i="12"/>
  <c r="S96" i="12" s="1"/>
  <c r="H47" i="12"/>
  <c r="J47" i="12"/>
  <c r="H48" i="12"/>
  <c r="J48" i="12"/>
  <c r="H46" i="12"/>
  <c r="J46" i="12"/>
  <c r="H45" i="22"/>
  <c r="H45" i="21"/>
  <c r="S47" i="21" s="1"/>
  <c r="H21" i="21"/>
  <c r="H31" i="21"/>
  <c r="S36" i="21" s="1"/>
  <c r="H7" i="21"/>
  <c r="J7" i="21"/>
  <c r="S48" i="12" l="1"/>
  <c r="S47" i="12"/>
  <c r="S22" i="21"/>
  <c r="H69" i="21"/>
  <c r="S23" i="21"/>
  <c r="U8" i="21"/>
  <c r="U9" i="21"/>
  <c r="U13" i="21"/>
  <c r="U17" i="21"/>
  <c r="U10" i="21"/>
  <c r="U14" i="21"/>
  <c r="U18" i="21"/>
  <c r="U20" i="21"/>
  <c r="U16" i="21"/>
  <c r="U11" i="21"/>
  <c r="U15" i="21"/>
  <c r="U19" i="21"/>
  <c r="U12" i="21"/>
  <c r="S8" i="21"/>
  <c r="H55" i="21"/>
  <c r="S9" i="21"/>
  <c r="S13" i="21"/>
  <c r="S17" i="21"/>
  <c r="S14" i="21"/>
  <c r="S18" i="21"/>
  <c r="S10" i="21"/>
  <c r="S12" i="21"/>
  <c r="S11" i="21"/>
  <c r="S15" i="21"/>
  <c r="S19" i="21"/>
  <c r="S20" i="21"/>
  <c r="S16" i="21"/>
  <c r="S10" i="12"/>
  <c r="S19" i="12"/>
  <c r="S31" i="12"/>
  <c r="S43" i="12"/>
  <c r="S7" i="12"/>
  <c r="S28" i="12"/>
  <c r="S40" i="12"/>
  <c r="S16" i="12"/>
  <c r="S25" i="12"/>
  <c r="S37" i="12"/>
  <c r="S13" i="12"/>
  <c r="S22" i="12"/>
  <c r="S34" i="12"/>
  <c r="R18" i="19"/>
  <c r="S69" i="28"/>
  <c r="S77" i="28"/>
  <c r="S76" i="28"/>
  <c r="S71" i="28"/>
  <c r="S74" i="28"/>
  <c r="S70" i="28"/>
  <c r="S73" i="28"/>
  <c r="S75" i="28"/>
  <c r="S72" i="28"/>
  <c r="H144" i="12"/>
  <c r="H143" i="12"/>
  <c r="H142" i="12"/>
  <c r="S68" i="28"/>
  <c r="S29" i="28"/>
  <c r="S43" i="21"/>
  <c r="S35" i="21"/>
  <c r="S28" i="33"/>
  <c r="S7" i="33"/>
  <c r="S36" i="33"/>
  <c r="S56" i="28"/>
  <c r="S45" i="28"/>
  <c r="S17" i="28"/>
  <c r="S7" i="28"/>
  <c r="S38" i="28"/>
  <c r="S47" i="22"/>
  <c r="S46" i="22"/>
  <c r="S46" i="21"/>
  <c r="S42" i="21"/>
  <c r="S34" i="21"/>
  <c r="S41" i="21"/>
  <c r="S33" i="21"/>
  <c r="S40" i="21"/>
  <c r="S39" i="21"/>
  <c r="H48" i="21"/>
  <c r="S31" i="21" s="1"/>
  <c r="S38" i="21"/>
  <c r="S32" i="21"/>
  <c r="S37" i="21"/>
  <c r="S44" i="21"/>
  <c r="H24" i="21"/>
  <c r="S7" i="21" s="1"/>
  <c r="H62" i="33"/>
  <c r="S45" i="30"/>
  <c r="H24" i="30"/>
  <c r="H84" i="30" s="1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K53" i="23"/>
  <c r="H31" i="23"/>
  <c r="H45" i="23"/>
  <c r="H7" i="23"/>
  <c r="H21" i="23"/>
  <c r="H21" i="22"/>
  <c r="H69" i="22" s="1"/>
  <c r="H7" i="22"/>
  <c r="H31" i="22"/>
  <c r="I25" i="20"/>
  <c r="I26" i="20"/>
  <c r="G18" i="20"/>
  <c r="G9" i="20"/>
  <c r="S52" i="33" l="1"/>
  <c r="S43" i="33"/>
  <c r="H98" i="33"/>
  <c r="H55" i="22"/>
  <c r="S21" i="21"/>
  <c r="S24" i="21" s="1"/>
  <c r="H72" i="21"/>
  <c r="S46" i="12"/>
  <c r="R16" i="20"/>
  <c r="R17" i="20"/>
  <c r="R7" i="20"/>
  <c r="G27" i="20"/>
  <c r="S27" i="33"/>
  <c r="S28" i="28"/>
  <c r="S54" i="30"/>
  <c r="R8" i="19"/>
  <c r="S67" i="28"/>
  <c r="S47" i="23"/>
  <c r="S46" i="23"/>
  <c r="S33" i="23"/>
  <c r="S41" i="23"/>
  <c r="S34" i="23"/>
  <c r="S42" i="23"/>
  <c r="S35" i="23"/>
  <c r="S43" i="23"/>
  <c r="S36" i="23"/>
  <c r="S44" i="23"/>
  <c r="S37" i="23"/>
  <c r="S32" i="23"/>
  <c r="S38" i="23"/>
  <c r="S40" i="23"/>
  <c r="S39" i="23"/>
  <c r="S22" i="23"/>
  <c r="S23" i="23"/>
  <c r="S16" i="23"/>
  <c r="H24" i="23"/>
  <c r="S21" i="23" s="1"/>
  <c r="S9" i="23"/>
  <c r="S17" i="23"/>
  <c r="S10" i="23"/>
  <c r="S18" i="23"/>
  <c r="S11" i="23"/>
  <c r="S19" i="23"/>
  <c r="S12" i="23"/>
  <c r="S20" i="23"/>
  <c r="S13" i="23"/>
  <c r="S8" i="23"/>
  <c r="S15" i="23"/>
  <c r="S14" i="23"/>
  <c r="H55" i="23"/>
  <c r="H48" i="22"/>
  <c r="S45" i="22" s="1"/>
  <c r="S33" i="22"/>
  <c r="S41" i="22"/>
  <c r="S43" i="22"/>
  <c r="S37" i="22"/>
  <c r="S34" i="22"/>
  <c r="S42" i="22"/>
  <c r="S35" i="22"/>
  <c r="S44" i="22"/>
  <c r="S32" i="22"/>
  <c r="S38" i="22"/>
  <c r="S36" i="22"/>
  <c r="S39" i="22"/>
  <c r="S40" i="22"/>
  <c r="S23" i="22"/>
  <c r="S22" i="22"/>
  <c r="S12" i="22"/>
  <c r="S20" i="22"/>
  <c r="S13" i="22"/>
  <c r="S8" i="22"/>
  <c r="S14" i="22"/>
  <c r="S11" i="22"/>
  <c r="S15" i="22"/>
  <c r="H24" i="22"/>
  <c r="S16" i="22"/>
  <c r="S9" i="22"/>
  <c r="S17" i="22"/>
  <c r="S10" i="22"/>
  <c r="S18" i="22"/>
  <c r="S19" i="22"/>
  <c r="S45" i="21"/>
  <c r="S48" i="21" s="1"/>
  <c r="R8" i="20"/>
  <c r="R7" i="19"/>
  <c r="S37" i="30"/>
  <c r="S24" i="30"/>
  <c r="H69" i="23"/>
  <c r="H48" i="23"/>
  <c r="V6" i="19"/>
  <c r="U6" i="19"/>
  <c r="S62" i="33" l="1"/>
  <c r="R9" i="20"/>
  <c r="S21" i="22"/>
  <c r="H72" i="22"/>
  <c r="R18" i="20"/>
  <c r="S31" i="22"/>
  <c r="S48" i="22" s="1"/>
  <c r="S7" i="23"/>
  <c r="S24" i="23" s="1"/>
  <c r="S23" i="30"/>
  <c r="R9" i="19"/>
  <c r="H72" i="23"/>
  <c r="S45" i="23"/>
  <c r="S31" i="23"/>
  <c r="S7" i="22"/>
  <c r="S53" i="30"/>
  <c r="L28" i="28"/>
  <c r="K28" i="28"/>
  <c r="E67" i="28"/>
  <c r="E68" i="28"/>
  <c r="E107" i="28" s="1"/>
  <c r="J68" i="28"/>
  <c r="J107" i="28" s="1"/>
  <c r="E69" i="28"/>
  <c r="E108" i="28" s="1"/>
  <c r="J69" i="28"/>
  <c r="J108" i="28" s="1"/>
  <c r="E70" i="28"/>
  <c r="E109" i="28" s="1"/>
  <c r="J70" i="28"/>
  <c r="J109" i="28" s="1"/>
  <c r="E71" i="28"/>
  <c r="E110" i="28" s="1"/>
  <c r="J71" i="28"/>
  <c r="J110" i="28" s="1"/>
  <c r="E72" i="28"/>
  <c r="E111" i="28" s="1"/>
  <c r="J72" i="28"/>
  <c r="J111" i="28" s="1"/>
  <c r="E77" i="28"/>
  <c r="E116" i="28" s="1"/>
  <c r="J77" i="28"/>
  <c r="J116" i="28" s="1"/>
  <c r="S24" i="22" l="1"/>
  <c r="P76" i="28"/>
  <c r="P74" i="28"/>
  <c r="P75" i="28"/>
  <c r="P73" i="28"/>
  <c r="P71" i="28"/>
  <c r="P72" i="28"/>
  <c r="P70" i="28"/>
  <c r="P77" i="28"/>
  <c r="P69" i="28"/>
  <c r="U74" i="28"/>
  <c r="U69" i="28"/>
  <c r="U72" i="28"/>
  <c r="U77" i="28"/>
  <c r="U71" i="28"/>
  <c r="U73" i="28"/>
  <c r="U75" i="28"/>
  <c r="U76" i="28"/>
  <c r="U70" i="28"/>
  <c r="V34" i="28"/>
  <c r="V37" i="28"/>
  <c r="V32" i="28"/>
  <c r="V35" i="28"/>
  <c r="V30" i="28"/>
  <c r="V36" i="28"/>
  <c r="V33" i="28"/>
  <c r="V31" i="28"/>
  <c r="W34" i="28"/>
  <c r="W30" i="28"/>
  <c r="W35" i="28"/>
  <c r="W37" i="28"/>
  <c r="W33" i="28"/>
  <c r="W31" i="28"/>
  <c r="W36" i="28"/>
  <c r="W32" i="28"/>
  <c r="S48" i="23"/>
  <c r="K76" i="33"/>
  <c r="V41" i="33"/>
  <c r="K41" i="33"/>
  <c r="V5" i="33"/>
  <c r="K65" i="30"/>
  <c r="V35" i="30"/>
  <c r="K35" i="30"/>
  <c r="K82" i="28"/>
  <c r="V43" i="28"/>
  <c r="K43" i="28"/>
  <c r="V5" i="28"/>
  <c r="V53" i="12"/>
  <c r="K53" i="12"/>
  <c r="V5" i="12"/>
  <c r="K29" i="23"/>
  <c r="V5" i="23"/>
  <c r="V29" i="22"/>
  <c r="K29" i="22"/>
  <c r="K53" i="21"/>
  <c r="V29" i="21"/>
  <c r="K29" i="21"/>
  <c r="V5" i="21"/>
  <c r="J23" i="20"/>
  <c r="U14" i="20"/>
  <c r="J14" i="20"/>
  <c r="U5" i="20"/>
  <c r="J23" i="19"/>
  <c r="U14" i="19"/>
  <c r="U5" i="19"/>
  <c r="J14" i="19"/>
  <c r="Z37" i="28" l="1"/>
  <c r="Z34" i="28"/>
  <c r="Z31" i="28"/>
  <c r="Z35" i="28"/>
  <c r="Z30" i="28"/>
  <c r="Z32" i="28"/>
  <c r="Z33" i="28"/>
  <c r="Z36" i="28"/>
  <c r="W17" i="33"/>
  <c r="V7" i="33"/>
  <c r="K78" i="33"/>
  <c r="E78" i="33"/>
  <c r="J63" i="33"/>
  <c r="E63" i="33"/>
  <c r="D63" i="33"/>
  <c r="C63" i="33"/>
  <c r="E62" i="33"/>
  <c r="P70" i="33" s="1"/>
  <c r="Y61" i="33"/>
  <c r="Y57" i="33"/>
  <c r="Y56" i="33"/>
  <c r="Y54" i="33"/>
  <c r="Y53" i="33"/>
  <c r="W53" i="33"/>
  <c r="V53" i="33"/>
  <c r="U53" i="33"/>
  <c r="P53" i="33"/>
  <c r="Y52" i="33"/>
  <c r="Y51" i="33"/>
  <c r="W51" i="33"/>
  <c r="V51" i="33"/>
  <c r="U51" i="33"/>
  <c r="P51" i="33"/>
  <c r="W50" i="33"/>
  <c r="V50" i="33"/>
  <c r="U50" i="33"/>
  <c r="P50" i="33"/>
  <c r="Y48" i="33"/>
  <c r="W48" i="33"/>
  <c r="V48" i="33"/>
  <c r="U48" i="33"/>
  <c r="P48" i="33"/>
  <c r="Y47" i="33"/>
  <c r="W47" i="33"/>
  <c r="V47" i="33"/>
  <c r="U47" i="33"/>
  <c r="P47" i="33"/>
  <c r="Y46" i="33"/>
  <c r="W46" i="33"/>
  <c r="V46" i="33"/>
  <c r="U46" i="33"/>
  <c r="P46" i="33"/>
  <c r="Y45" i="33"/>
  <c r="W45" i="33"/>
  <c r="V45" i="33"/>
  <c r="U45" i="33"/>
  <c r="P45" i="33"/>
  <c r="Y44" i="33"/>
  <c r="W44" i="33"/>
  <c r="V44" i="33"/>
  <c r="U44" i="33"/>
  <c r="P44" i="33"/>
  <c r="Y43" i="33"/>
  <c r="W36" i="33"/>
  <c r="V28" i="33"/>
  <c r="D28" i="33"/>
  <c r="C28" i="33"/>
  <c r="E27" i="33"/>
  <c r="Y18" i="33"/>
  <c r="W18" i="33"/>
  <c r="V18" i="33"/>
  <c r="P18" i="33"/>
  <c r="Y17" i="33"/>
  <c r="P8" i="33"/>
  <c r="Y7" i="33"/>
  <c r="K67" i="30"/>
  <c r="L67" i="30"/>
  <c r="Y38" i="30"/>
  <c r="Y39" i="30"/>
  <c r="Y40" i="30"/>
  <c r="Y41" i="30"/>
  <c r="Y45" i="30"/>
  <c r="Y46" i="30"/>
  <c r="Y37" i="30"/>
  <c r="V47" i="30"/>
  <c r="W47" i="30"/>
  <c r="V48" i="30"/>
  <c r="W48" i="30"/>
  <c r="V49" i="30"/>
  <c r="W49" i="30"/>
  <c r="W46" i="30"/>
  <c r="V46" i="30"/>
  <c r="V39" i="30"/>
  <c r="W39" i="30"/>
  <c r="V40" i="30"/>
  <c r="W40" i="30"/>
  <c r="V41" i="30"/>
  <c r="W41" i="30"/>
  <c r="W38" i="30"/>
  <c r="V38" i="30"/>
  <c r="K54" i="30"/>
  <c r="L54" i="30"/>
  <c r="E53" i="30"/>
  <c r="Y8" i="30"/>
  <c r="Y9" i="30"/>
  <c r="Y10" i="30"/>
  <c r="Y11" i="30"/>
  <c r="Y15" i="30"/>
  <c r="Y16" i="30"/>
  <c r="Y18" i="30"/>
  <c r="Y19" i="30"/>
  <c r="Y7" i="30"/>
  <c r="V17" i="30"/>
  <c r="W17" i="30"/>
  <c r="V18" i="30"/>
  <c r="W18" i="30"/>
  <c r="V19" i="30"/>
  <c r="W19" i="30"/>
  <c r="V22" i="30"/>
  <c r="W22" i="30"/>
  <c r="W16" i="30"/>
  <c r="V16" i="30"/>
  <c r="V9" i="30"/>
  <c r="W9" i="30"/>
  <c r="V10" i="30"/>
  <c r="W10" i="30"/>
  <c r="V11" i="30"/>
  <c r="W11" i="30"/>
  <c r="V14" i="30"/>
  <c r="W14" i="30"/>
  <c r="W8" i="30"/>
  <c r="V8" i="30"/>
  <c r="K24" i="30"/>
  <c r="L24" i="30"/>
  <c r="K23" i="30"/>
  <c r="K83" i="30" s="1"/>
  <c r="L23" i="30"/>
  <c r="L83" i="30" s="1"/>
  <c r="K84" i="28"/>
  <c r="L84" i="28"/>
  <c r="W57" i="28"/>
  <c r="V57" i="28"/>
  <c r="W46" i="28"/>
  <c r="V46" i="28"/>
  <c r="Y46" i="28"/>
  <c r="Y56" i="28"/>
  <c r="Y57" i="28"/>
  <c r="Y58" i="28"/>
  <c r="Y60" i="28"/>
  <c r="Y61" i="28"/>
  <c r="Y45" i="28"/>
  <c r="K68" i="28"/>
  <c r="K107" i="28" s="1"/>
  <c r="L68" i="28"/>
  <c r="L107" i="28" s="1"/>
  <c r="L67" i="28"/>
  <c r="L106" i="28" s="1"/>
  <c r="K67" i="28"/>
  <c r="K106" i="28" s="1"/>
  <c r="Y8" i="28"/>
  <c r="Y17" i="28"/>
  <c r="Y18" i="28"/>
  <c r="Y19" i="28"/>
  <c r="Y21" i="28"/>
  <c r="Y22" i="28"/>
  <c r="Y27" i="28"/>
  <c r="Y28" i="28"/>
  <c r="Y7" i="28"/>
  <c r="V19" i="28"/>
  <c r="W19" i="28"/>
  <c r="V20" i="28"/>
  <c r="W20" i="28"/>
  <c r="V21" i="28"/>
  <c r="W21" i="28"/>
  <c r="V22" i="28"/>
  <c r="W22" i="28"/>
  <c r="V27" i="28"/>
  <c r="W27" i="28"/>
  <c r="W18" i="28"/>
  <c r="V18" i="28"/>
  <c r="V16" i="28"/>
  <c r="W16" i="28"/>
  <c r="W8" i="28"/>
  <c r="V8" i="28"/>
  <c r="W17" i="28"/>
  <c r="W7" i="28"/>
  <c r="V17" i="28"/>
  <c r="V7" i="28"/>
  <c r="V29" i="28"/>
  <c r="Y56" i="12"/>
  <c r="Y57" i="12"/>
  <c r="Y58" i="12"/>
  <c r="Y59" i="12"/>
  <c r="Y60" i="12"/>
  <c r="Y61" i="12"/>
  <c r="Y62" i="12"/>
  <c r="Y63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C104" i="12"/>
  <c r="D104" i="12"/>
  <c r="E104" i="12"/>
  <c r="K104" i="12"/>
  <c r="L104" i="12"/>
  <c r="C105" i="12"/>
  <c r="D105" i="12"/>
  <c r="E105" i="12"/>
  <c r="K105" i="12"/>
  <c r="L105" i="12"/>
  <c r="C106" i="12"/>
  <c r="D106" i="12"/>
  <c r="E106" i="12"/>
  <c r="K106" i="12"/>
  <c r="L106" i="12"/>
  <c r="C107" i="12"/>
  <c r="D107" i="12"/>
  <c r="E107" i="12"/>
  <c r="K107" i="12"/>
  <c r="L107" i="12"/>
  <c r="C108" i="12"/>
  <c r="D108" i="12"/>
  <c r="E108" i="12"/>
  <c r="K108" i="12"/>
  <c r="L108" i="12"/>
  <c r="C109" i="12"/>
  <c r="D109" i="12"/>
  <c r="E109" i="12"/>
  <c r="K109" i="12"/>
  <c r="L109" i="12"/>
  <c r="C110" i="12"/>
  <c r="D110" i="12"/>
  <c r="E110" i="12"/>
  <c r="K110" i="12"/>
  <c r="L110" i="12"/>
  <c r="C111" i="12"/>
  <c r="D111" i="12"/>
  <c r="E111" i="12"/>
  <c r="K111" i="12"/>
  <c r="L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K115" i="12"/>
  <c r="L115" i="12"/>
  <c r="C116" i="12"/>
  <c r="D116" i="12"/>
  <c r="E116" i="12"/>
  <c r="K116" i="12"/>
  <c r="L116" i="12"/>
  <c r="C117" i="12"/>
  <c r="D117" i="12"/>
  <c r="E117" i="12"/>
  <c r="K117" i="12"/>
  <c r="L117" i="12"/>
  <c r="C118" i="12"/>
  <c r="D118" i="12"/>
  <c r="E118" i="12"/>
  <c r="K118" i="12"/>
  <c r="L118" i="12"/>
  <c r="C119" i="12"/>
  <c r="D119" i="12"/>
  <c r="E119" i="12"/>
  <c r="K119" i="12"/>
  <c r="L119" i="12"/>
  <c r="C120" i="12"/>
  <c r="D120" i="12"/>
  <c r="E120" i="12"/>
  <c r="K120" i="12"/>
  <c r="L120" i="12"/>
  <c r="C121" i="12"/>
  <c r="D121" i="12"/>
  <c r="E121" i="12"/>
  <c r="K121" i="12"/>
  <c r="L121" i="12"/>
  <c r="C122" i="12"/>
  <c r="D122" i="12"/>
  <c r="E122" i="12"/>
  <c r="K122" i="12"/>
  <c r="L122" i="12"/>
  <c r="C123" i="12"/>
  <c r="D123" i="12"/>
  <c r="E123" i="12"/>
  <c r="K123" i="12"/>
  <c r="L123" i="12"/>
  <c r="C124" i="12"/>
  <c r="D124" i="12"/>
  <c r="E124" i="12"/>
  <c r="K124" i="12"/>
  <c r="L124" i="12"/>
  <c r="C125" i="12"/>
  <c r="D125" i="12"/>
  <c r="E125" i="12"/>
  <c r="K125" i="12"/>
  <c r="L125" i="12"/>
  <c r="C126" i="12"/>
  <c r="D126" i="12"/>
  <c r="E126" i="12"/>
  <c r="K126" i="12"/>
  <c r="L126" i="12"/>
  <c r="C127" i="12"/>
  <c r="D127" i="12"/>
  <c r="E127" i="12"/>
  <c r="K127" i="12"/>
  <c r="L127" i="12"/>
  <c r="C128" i="12"/>
  <c r="D128" i="12"/>
  <c r="E128" i="12"/>
  <c r="K128" i="12"/>
  <c r="L128" i="12"/>
  <c r="C129" i="12"/>
  <c r="D129" i="12"/>
  <c r="E129" i="12"/>
  <c r="K129" i="12"/>
  <c r="L129" i="12"/>
  <c r="C130" i="12"/>
  <c r="D130" i="12"/>
  <c r="E130" i="12"/>
  <c r="K130" i="12"/>
  <c r="L130" i="12"/>
  <c r="C131" i="12"/>
  <c r="D131" i="12"/>
  <c r="E131" i="12"/>
  <c r="K131" i="12"/>
  <c r="L131" i="12"/>
  <c r="C132" i="12"/>
  <c r="D132" i="12"/>
  <c r="E132" i="12"/>
  <c r="K132" i="12"/>
  <c r="L132" i="12"/>
  <c r="C133" i="12"/>
  <c r="D133" i="12"/>
  <c r="E133" i="12"/>
  <c r="K133" i="12"/>
  <c r="L133" i="12"/>
  <c r="C134" i="12"/>
  <c r="D134" i="12"/>
  <c r="E134" i="12"/>
  <c r="K134" i="12"/>
  <c r="L134" i="12"/>
  <c r="C135" i="12"/>
  <c r="D135" i="12"/>
  <c r="E135" i="12"/>
  <c r="K135" i="12"/>
  <c r="L135" i="12"/>
  <c r="C136" i="12"/>
  <c r="D136" i="12"/>
  <c r="E136" i="12"/>
  <c r="K136" i="12"/>
  <c r="L136" i="12"/>
  <c r="C137" i="12"/>
  <c r="D137" i="12"/>
  <c r="E137" i="12"/>
  <c r="K137" i="12"/>
  <c r="L137" i="12"/>
  <c r="C138" i="12"/>
  <c r="D138" i="12"/>
  <c r="E138" i="12"/>
  <c r="K138" i="12"/>
  <c r="L138" i="12"/>
  <c r="C139" i="12"/>
  <c r="D139" i="12"/>
  <c r="E139" i="12"/>
  <c r="K139" i="12"/>
  <c r="L139" i="12"/>
  <c r="C140" i="12"/>
  <c r="D140" i="12"/>
  <c r="E140" i="12"/>
  <c r="K140" i="12"/>
  <c r="L140" i="12"/>
  <c r="C141" i="12"/>
  <c r="D141" i="12"/>
  <c r="E141" i="12"/>
  <c r="K141" i="12"/>
  <c r="L141" i="12"/>
  <c r="D103" i="12"/>
  <c r="E103" i="12"/>
  <c r="K103" i="12"/>
  <c r="L103" i="12"/>
  <c r="W93" i="12"/>
  <c r="V93" i="12"/>
  <c r="W92" i="12"/>
  <c r="V92" i="12"/>
  <c r="W90" i="12"/>
  <c r="V90" i="12"/>
  <c r="W89" i="12"/>
  <c r="V89" i="12"/>
  <c r="W87" i="12"/>
  <c r="V87" i="12"/>
  <c r="W86" i="12"/>
  <c r="V86" i="12"/>
  <c r="W84" i="12"/>
  <c r="V84" i="12"/>
  <c r="W83" i="12"/>
  <c r="V83" i="12"/>
  <c r="W81" i="12"/>
  <c r="V81" i="12"/>
  <c r="W80" i="12"/>
  <c r="V80" i="12"/>
  <c r="W78" i="12"/>
  <c r="V78" i="12"/>
  <c r="W77" i="12"/>
  <c r="V77" i="12"/>
  <c r="W75" i="12"/>
  <c r="V75" i="12"/>
  <c r="W74" i="12"/>
  <c r="V74" i="12"/>
  <c r="W72" i="12"/>
  <c r="V72" i="12"/>
  <c r="W71" i="12"/>
  <c r="V71" i="12"/>
  <c r="W69" i="12"/>
  <c r="V69" i="12"/>
  <c r="W68" i="12"/>
  <c r="V68" i="12"/>
  <c r="W63" i="12"/>
  <c r="V63" i="12"/>
  <c r="W62" i="12"/>
  <c r="V62" i="12"/>
  <c r="W60" i="12"/>
  <c r="V60" i="12"/>
  <c r="W59" i="12"/>
  <c r="V59" i="12"/>
  <c r="W57" i="12"/>
  <c r="V57" i="12"/>
  <c r="W56" i="12"/>
  <c r="V56" i="12"/>
  <c r="K94" i="12"/>
  <c r="V91" i="12" s="1"/>
  <c r="L94" i="12"/>
  <c r="W82" i="12" s="1"/>
  <c r="K95" i="12"/>
  <c r="L95" i="12"/>
  <c r="K96" i="12"/>
  <c r="L96" i="12"/>
  <c r="D47" i="12"/>
  <c r="E47" i="12"/>
  <c r="D48" i="12"/>
  <c r="E48" i="12"/>
  <c r="C48" i="12"/>
  <c r="C47" i="12"/>
  <c r="D46" i="12"/>
  <c r="D142" i="12" s="1"/>
  <c r="E46" i="12"/>
  <c r="E142" i="12" s="1"/>
  <c r="Y55" i="12"/>
  <c r="U70" i="33" l="1"/>
  <c r="E98" i="33"/>
  <c r="K84" i="30"/>
  <c r="L84" i="30"/>
  <c r="Z47" i="30"/>
  <c r="V29" i="30"/>
  <c r="V28" i="30"/>
  <c r="P59" i="30"/>
  <c r="P55" i="30"/>
  <c r="P60" i="30"/>
  <c r="P56" i="30"/>
  <c r="P58" i="30"/>
  <c r="P57" i="30"/>
  <c r="Z48" i="30"/>
  <c r="W28" i="30"/>
  <c r="W29" i="30"/>
  <c r="Z49" i="30"/>
  <c r="P71" i="33"/>
  <c r="P65" i="33"/>
  <c r="P64" i="33"/>
  <c r="P69" i="33"/>
  <c r="P68" i="33"/>
  <c r="P67" i="33"/>
  <c r="P66" i="33"/>
  <c r="N107" i="28"/>
  <c r="Z50" i="33"/>
  <c r="U65" i="33"/>
  <c r="U64" i="33"/>
  <c r="U71" i="33"/>
  <c r="U69" i="33"/>
  <c r="U68" i="33"/>
  <c r="U67" i="33"/>
  <c r="U66" i="33"/>
  <c r="V37" i="30"/>
  <c r="V55" i="30"/>
  <c r="V56" i="30"/>
  <c r="V58" i="30"/>
  <c r="V59" i="30"/>
  <c r="V60" i="30"/>
  <c r="V57" i="30"/>
  <c r="W55" i="30"/>
  <c r="W60" i="30"/>
  <c r="W56" i="30"/>
  <c r="W57" i="30"/>
  <c r="W58" i="30"/>
  <c r="W59" i="30"/>
  <c r="V77" i="28"/>
  <c r="V76" i="28"/>
  <c r="V74" i="28"/>
  <c r="V72" i="28"/>
  <c r="V70" i="28"/>
  <c r="V75" i="28"/>
  <c r="V73" i="28"/>
  <c r="V71" i="28"/>
  <c r="V69" i="28"/>
  <c r="W74" i="28"/>
  <c r="W76" i="28"/>
  <c r="W77" i="28"/>
  <c r="W71" i="28"/>
  <c r="W73" i="28"/>
  <c r="W72" i="28"/>
  <c r="W69" i="28"/>
  <c r="W70" i="28"/>
  <c r="W75" i="28"/>
  <c r="V17" i="33"/>
  <c r="V27" i="33" s="1"/>
  <c r="W7" i="33"/>
  <c r="W27" i="33" s="1"/>
  <c r="Y23" i="30"/>
  <c r="Z11" i="30"/>
  <c r="Z22" i="30"/>
  <c r="O47" i="12"/>
  <c r="U17" i="33"/>
  <c r="Z39" i="30"/>
  <c r="Y29" i="28"/>
  <c r="Z16" i="28"/>
  <c r="Z27" i="28"/>
  <c r="Z21" i="28"/>
  <c r="W38" i="28"/>
  <c r="P47" i="12"/>
  <c r="Y48" i="12"/>
  <c r="P52" i="33"/>
  <c r="P7" i="33"/>
  <c r="Z9" i="30"/>
  <c r="Z18" i="30"/>
  <c r="Z41" i="30"/>
  <c r="K142" i="12"/>
  <c r="Z77" i="12"/>
  <c r="W25" i="30"/>
  <c r="V28" i="28"/>
  <c r="Z20" i="28"/>
  <c r="W54" i="30"/>
  <c r="Z40" i="30"/>
  <c r="V30" i="30"/>
  <c r="Z10" i="30"/>
  <c r="W68" i="28"/>
  <c r="Z46" i="30"/>
  <c r="Z19" i="30"/>
  <c r="Y25" i="30"/>
  <c r="Z17" i="30"/>
  <c r="W45" i="28"/>
  <c r="Z8" i="28"/>
  <c r="Z18" i="28"/>
  <c r="Z22" i="28"/>
  <c r="Y96" i="12"/>
  <c r="Z83" i="12"/>
  <c r="U47" i="12"/>
  <c r="L142" i="12"/>
  <c r="Z56" i="12"/>
  <c r="Z68" i="12"/>
  <c r="Z89" i="12"/>
  <c r="W95" i="12"/>
  <c r="W64" i="12"/>
  <c r="W76" i="12"/>
  <c r="N138" i="12"/>
  <c r="N134" i="12"/>
  <c r="N130" i="12"/>
  <c r="N126" i="12"/>
  <c r="N122" i="12"/>
  <c r="N118" i="12"/>
  <c r="N110" i="12"/>
  <c r="N106" i="12"/>
  <c r="Z90" i="12"/>
  <c r="Z86" i="12"/>
  <c r="Z81" i="12"/>
  <c r="Z93" i="12"/>
  <c r="Z63" i="12"/>
  <c r="Z69" i="12"/>
  <c r="N133" i="12"/>
  <c r="N109" i="12"/>
  <c r="Z71" i="12"/>
  <c r="N125" i="12"/>
  <c r="N117" i="12"/>
  <c r="W47" i="12"/>
  <c r="K143" i="12"/>
  <c r="V47" i="12"/>
  <c r="N139" i="12"/>
  <c r="N135" i="12"/>
  <c r="N131" i="12"/>
  <c r="N123" i="12"/>
  <c r="N119" i="12"/>
  <c r="N111" i="12"/>
  <c r="V54" i="30"/>
  <c r="V45" i="30"/>
  <c r="Z38" i="30"/>
  <c r="Y24" i="30"/>
  <c r="Z14" i="30"/>
  <c r="Z16" i="30"/>
  <c r="V24" i="30"/>
  <c r="W27" i="30"/>
  <c r="W7" i="30"/>
  <c r="W24" i="30"/>
  <c r="V27" i="30"/>
  <c r="V15" i="30"/>
  <c r="N67" i="30"/>
  <c r="Y26" i="30"/>
  <c r="W15" i="30"/>
  <c r="V25" i="30"/>
  <c r="V26" i="30"/>
  <c r="Z8" i="30"/>
  <c r="V68" i="28"/>
  <c r="V56" i="28"/>
  <c r="W56" i="28"/>
  <c r="Z58" i="28"/>
  <c r="Z46" i="28"/>
  <c r="Z61" i="28"/>
  <c r="Z60" i="28"/>
  <c r="N84" i="28"/>
  <c r="Y38" i="28"/>
  <c r="Z17" i="28"/>
  <c r="W28" i="28"/>
  <c r="Z19" i="28"/>
  <c r="Z57" i="12"/>
  <c r="Z62" i="12"/>
  <c r="Z72" i="12"/>
  <c r="Z87" i="12"/>
  <c r="Z92" i="12"/>
  <c r="V58" i="12"/>
  <c r="V73" i="12"/>
  <c r="V88" i="12"/>
  <c r="W88" i="12"/>
  <c r="Z59" i="12"/>
  <c r="V64" i="12"/>
  <c r="Z74" i="12"/>
  <c r="Z78" i="12"/>
  <c r="Z84" i="12"/>
  <c r="N103" i="12"/>
  <c r="Y94" i="12"/>
  <c r="V85" i="12"/>
  <c r="Z60" i="12"/>
  <c r="Z75" i="12"/>
  <c r="Z80" i="12"/>
  <c r="V61" i="12"/>
  <c r="V76" i="12"/>
  <c r="N140" i="12"/>
  <c r="N136" i="12"/>
  <c r="N132" i="12"/>
  <c r="N128" i="12"/>
  <c r="N124" i="12"/>
  <c r="N120" i="12"/>
  <c r="N116" i="12"/>
  <c r="N108" i="12"/>
  <c r="N104" i="12"/>
  <c r="Y47" i="12"/>
  <c r="N115" i="12"/>
  <c r="N107" i="12"/>
  <c r="Y46" i="12"/>
  <c r="N127" i="12"/>
  <c r="K144" i="12"/>
  <c r="N141" i="12"/>
  <c r="N137" i="12"/>
  <c r="N129" i="12"/>
  <c r="N121" i="12"/>
  <c r="N105" i="12"/>
  <c r="W55" i="12"/>
  <c r="W67" i="12"/>
  <c r="W79" i="12"/>
  <c r="W91" i="12"/>
  <c r="Z91" i="12" s="1"/>
  <c r="W96" i="12"/>
  <c r="Y95" i="12"/>
  <c r="W29" i="28"/>
  <c r="Z29" i="28" s="1"/>
  <c r="Z7" i="28"/>
  <c r="Y67" i="28"/>
  <c r="V45" i="28"/>
  <c r="V7" i="30"/>
  <c r="W26" i="30"/>
  <c r="Y27" i="30"/>
  <c r="Z59" i="28"/>
  <c r="Y54" i="30"/>
  <c r="W61" i="12"/>
  <c r="W73" i="12"/>
  <c r="W85" i="12"/>
  <c r="L143" i="12"/>
  <c r="W30" i="30"/>
  <c r="Y27" i="33"/>
  <c r="V70" i="12"/>
  <c r="V82" i="12"/>
  <c r="Z82" i="12" s="1"/>
  <c r="V95" i="12"/>
  <c r="Y53" i="30"/>
  <c r="V38" i="28"/>
  <c r="W58" i="12"/>
  <c r="W70" i="12"/>
  <c r="L144" i="12"/>
  <c r="Y68" i="28"/>
  <c r="W45" i="30"/>
  <c r="V55" i="12"/>
  <c r="V67" i="12"/>
  <c r="V79" i="12"/>
  <c r="V96" i="12"/>
  <c r="W37" i="30"/>
  <c r="U7" i="33"/>
  <c r="V43" i="33"/>
  <c r="V52" i="33"/>
  <c r="P17" i="33"/>
  <c r="Z18" i="33"/>
  <c r="P28" i="33"/>
  <c r="Z45" i="33"/>
  <c r="Z47" i="33"/>
  <c r="Z54" i="33"/>
  <c r="Z56" i="33"/>
  <c r="Z61" i="33"/>
  <c r="N78" i="33"/>
  <c r="C27" i="33"/>
  <c r="N35" i="33" s="1"/>
  <c r="Z8" i="33"/>
  <c r="U28" i="33"/>
  <c r="P36" i="33"/>
  <c r="Y36" i="33"/>
  <c r="P43" i="33"/>
  <c r="Z44" i="33"/>
  <c r="Z46" i="33"/>
  <c r="Z48" i="33"/>
  <c r="Z51" i="33"/>
  <c r="Z53" i="33"/>
  <c r="Z55" i="33"/>
  <c r="Z57" i="33"/>
  <c r="D27" i="33"/>
  <c r="O8" i="33"/>
  <c r="O18" i="33"/>
  <c r="V36" i="33"/>
  <c r="Z36" i="33" s="1"/>
  <c r="D78" i="33"/>
  <c r="O44" i="33"/>
  <c r="O46" i="33"/>
  <c r="O48" i="33"/>
  <c r="O51" i="33"/>
  <c r="O53" i="33"/>
  <c r="D62" i="33"/>
  <c r="O70" i="33" s="1"/>
  <c r="U52" i="33"/>
  <c r="Y62" i="33"/>
  <c r="W52" i="33"/>
  <c r="Y63" i="33"/>
  <c r="W63" i="33"/>
  <c r="N8" i="33"/>
  <c r="W28" i="33" s="1"/>
  <c r="Z28" i="33" s="1"/>
  <c r="N18" i="33"/>
  <c r="U36" i="33"/>
  <c r="U43" i="33"/>
  <c r="W43" i="33"/>
  <c r="O45" i="33"/>
  <c r="O47" i="33"/>
  <c r="O50" i="33"/>
  <c r="U63" i="33"/>
  <c r="C78" i="33"/>
  <c r="C62" i="33"/>
  <c r="N70" i="33" s="1"/>
  <c r="N44" i="33"/>
  <c r="N45" i="33"/>
  <c r="N46" i="33"/>
  <c r="N47" i="33"/>
  <c r="N48" i="33"/>
  <c r="N50" i="33"/>
  <c r="N51" i="33"/>
  <c r="N53" i="33"/>
  <c r="P63" i="33"/>
  <c r="V63" i="33"/>
  <c r="Z57" i="28"/>
  <c r="N84" i="30" l="1"/>
  <c r="C98" i="33"/>
  <c r="Y28" i="33"/>
  <c r="D98" i="33"/>
  <c r="Z73" i="28"/>
  <c r="Z74" i="28"/>
  <c r="Z69" i="28"/>
  <c r="Z29" i="30"/>
  <c r="Z59" i="30"/>
  <c r="Z56" i="30"/>
  <c r="N7" i="33"/>
  <c r="N32" i="33"/>
  <c r="N30" i="33"/>
  <c r="N33" i="33"/>
  <c r="N29" i="33"/>
  <c r="N31" i="33"/>
  <c r="N34" i="33"/>
  <c r="Z58" i="30"/>
  <c r="N68" i="33"/>
  <c r="N66" i="33"/>
  <c r="N65" i="33"/>
  <c r="N67" i="33"/>
  <c r="N69" i="33"/>
  <c r="N71" i="33"/>
  <c r="N64" i="33"/>
  <c r="Z75" i="28"/>
  <c r="Z60" i="30"/>
  <c r="O71" i="33"/>
  <c r="O68" i="33"/>
  <c r="O67" i="33"/>
  <c r="O65" i="33"/>
  <c r="O69" i="33"/>
  <c r="O66" i="33"/>
  <c r="O64" i="33"/>
  <c r="Z70" i="28"/>
  <c r="N83" i="30"/>
  <c r="Z28" i="30"/>
  <c r="V53" i="30"/>
  <c r="Z57" i="30"/>
  <c r="Z72" i="28"/>
  <c r="Z71" i="28"/>
  <c r="Z77" i="28"/>
  <c r="Z55" i="30"/>
  <c r="N106" i="28"/>
  <c r="Z76" i="28"/>
  <c r="Z7" i="33"/>
  <c r="Z17" i="33"/>
  <c r="P27" i="33"/>
  <c r="P62" i="33"/>
  <c r="Z38" i="28"/>
  <c r="U27" i="33"/>
  <c r="Z30" i="30"/>
  <c r="Z56" i="28"/>
  <c r="W67" i="28"/>
  <c r="Z47" i="12"/>
  <c r="Z45" i="30"/>
  <c r="N17" i="33"/>
  <c r="Z54" i="30"/>
  <c r="V67" i="28"/>
  <c r="N43" i="33"/>
  <c r="O63" i="33"/>
  <c r="O7" i="33"/>
  <c r="Z7" i="30"/>
  <c r="Z28" i="28"/>
  <c r="N142" i="12"/>
  <c r="Z58" i="12"/>
  <c r="Z25" i="30"/>
  <c r="Z15" i="30"/>
  <c r="Z27" i="30"/>
  <c r="V23" i="30"/>
  <c r="Z68" i="28"/>
  <c r="Z24" i="30"/>
  <c r="Z45" i="28"/>
  <c r="N143" i="12"/>
  <c r="Z96" i="12"/>
  <c r="Z76" i="12"/>
  <c r="Z64" i="12"/>
  <c r="Z95" i="12"/>
  <c r="N144" i="12"/>
  <c r="Z26" i="30"/>
  <c r="W23" i="30"/>
  <c r="Z85" i="12"/>
  <c r="Z73" i="12"/>
  <c r="Z61" i="12"/>
  <c r="Z88" i="12"/>
  <c r="Z79" i="12"/>
  <c r="Z27" i="33"/>
  <c r="W53" i="30"/>
  <c r="Z37" i="30"/>
  <c r="Z67" i="12"/>
  <c r="W94" i="12"/>
  <c r="Z55" i="12"/>
  <c r="Z70" i="12"/>
  <c r="V94" i="12"/>
  <c r="Z43" i="33"/>
  <c r="V62" i="33"/>
  <c r="N63" i="33"/>
  <c r="O36" i="33"/>
  <c r="N36" i="33"/>
  <c r="U62" i="33"/>
  <c r="O17" i="33"/>
  <c r="O43" i="33"/>
  <c r="O28" i="33"/>
  <c r="N28" i="33"/>
  <c r="N52" i="33"/>
  <c r="Z63" i="33"/>
  <c r="W62" i="33"/>
  <c r="Z52" i="33"/>
  <c r="O52" i="33"/>
  <c r="N27" i="33" l="1"/>
  <c r="Z53" i="30"/>
  <c r="N62" i="33"/>
  <c r="Z67" i="28"/>
  <c r="O27" i="33"/>
  <c r="Z23" i="30"/>
  <c r="Z62" i="33"/>
  <c r="Z94" i="12"/>
  <c r="O62" i="33"/>
  <c r="C9" i="19" l="1"/>
  <c r="D9" i="19"/>
  <c r="B9" i="19"/>
  <c r="V8" i="19"/>
  <c r="U8" i="19"/>
  <c r="W48" i="12" l="1"/>
  <c r="Y8" i="12"/>
  <c r="Y9" i="12"/>
  <c r="Y10" i="12"/>
  <c r="Y11" i="12"/>
  <c r="Y12" i="12"/>
  <c r="Y13" i="12"/>
  <c r="Y14" i="12"/>
  <c r="Y15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7" i="12"/>
  <c r="V7" i="12"/>
  <c r="V8" i="12"/>
  <c r="W8" i="12"/>
  <c r="V9" i="12"/>
  <c r="W9" i="12"/>
  <c r="V10" i="12"/>
  <c r="V11" i="12"/>
  <c r="W11" i="12"/>
  <c r="V12" i="12"/>
  <c r="W12" i="12"/>
  <c r="V13" i="12"/>
  <c r="V14" i="12"/>
  <c r="W14" i="12"/>
  <c r="V15" i="12"/>
  <c r="W15" i="12"/>
  <c r="V16" i="12"/>
  <c r="V19" i="12"/>
  <c r="V20" i="12"/>
  <c r="W20" i="12"/>
  <c r="V21" i="12"/>
  <c r="W21" i="12"/>
  <c r="V22" i="12"/>
  <c r="V23" i="12"/>
  <c r="W23" i="12"/>
  <c r="V24" i="12"/>
  <c r="W24" i="12"/>
  <c r="V25" i="12"/>
  <c r="V26" i="12"/>
  <c r="W26" i="12"/>
  <c r="V27" i="12"/>
  <c r="W27" i="12"/>
  <c r="V28" i="12"/>
  <c r="V29" i="12"/>
  <c r="W29" i="12"/>
  <c r="V30" i="12"/>
  <c r="W30" i="12"/>
  <c r="V31" i="12"/>
  <c r="V32" i="12"/>
  <c r="W32" i="12"/>
  <c r="V33" i="12"/>
  <c r="W33" i="12"/>
  <c r="V34" i="12"/>
  <c r="V35" i="12"/>
  <c r="W35" i="12"/>
  <c r="V36" i="12"/>
  <c r="W36" i="12"/>
  <c r="V37" i="12"/>
  <c r="V38" i="12"/>
  <c r="W38" i="12"/>
  <c r="V39" i="12"/>
  <c r="W39" i="12"/>
  <c r="V40" i="12"/>
  <c r="V41" i="12"/>
  <c r="W41" i="12"/>
  <c r="V42" i="12"/>
  <c r="W42" i="12"/>
  <c r="V43" i="12"/>
  <c r="V44" i="12"/>
  <c r="W44" i="12"/>
  <c r="V45" i="12"/>
  <c r="W45" i="12"/>
  <c r="V48" i="12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Y32" i="23"/>
  <c r="Y33" i="23"/>
  <c r="Y34" i="23"/>
  <c r="Y36" i="23"/>
  <c r="Y37" i="23"/>
  <c r="Y38" i="23"/>
  <c r="Y39" i="23"/>
  <c r="Y40" i="23"/>
  <c r="Y41" i="23"/>
  <c r="Y42" i="23"/>
  <c r="Y43" i="23"/>
  <c r="Y44" i="23"/>
  <c r="Y46" i="23"/>
  <c r="Y47" i="23"/>
  <c r="K45" i="23"/>
  <c r="V46" i="23" s="1"/>
  <c r="L45" i="23"/>
  <c r="W46" i="23" s="1"/>
  <c r="K31" i="23"/>
  <c r="L31" i="23"/>
  <c r="Y8" i="23"/>
  <c r="Y9" i="23"/>
  <c r="Y10" i="23"/>
  <c r="Y12" i="23"/>
  <c r="Y13" i="23"/>
  <c r="Y14" i="23"/>
  <c r="Y15" i="23"/>
  <c r="Y16" i="23"/>
  <c r="Y17" i="23"/>
  <c r="Y18" i="23"/>
  <c r="Y19" i="23"/>
  <c r="Y20" i="23"/>
  <c r="Y22" i="23"/>
  <c r="Y23" i="23"/>
  <c r="K21" i="23"/>
  <c r="L21" i="23"/>
  <c r="K7" i="23"/>
  <c r="L7" i="23"/>
  <c r="K56" i="22"/>
  <c r="L56" i="22"/>
  <c r="K57" i="22"/>
  <c r="L57" i="22"/>
  <c r="K58" i="22"/>
  <c r="L58" i="22"/>
  <c r="K60" i="22"/>
  <c r="L60" i="22"/>
  <c r="K61" i="22"/>
  <c r="L61" i="22"/>
  <c r="K62" i="22"/>
  <c r="L62" i="22"/>
  <c r="K63" i="22"/>
  <c r="L63" i="22"/>
  <c r="K64" i="22"/>
  <c r="L64" i="22"/>
  <c r="K65" i="22"/>
  <c r="L65" i="22"/>
  <c r="K66" i="22"/>
  <c r="L66" i="22"/>
  <c r="K67" i="22"/>
  <c r="L67" i="22"/>
  <c r="K68" i="22"/>
  <c r="L68" i="22"/>
  <c r="K70" i="22"/>
  <c r="L70" i="22"/>
  <c r="K71" i="22"/>
  <c r="L71" i="22"/>
  <c r="Y32" i="22"/>
  <c r="Y33" i="22"/>
  <c r="Y34" i="22"/>
  <c r="Y36" i="22"/>
  <c r="Y37" i="22"/>
  <c r="Y38" i="22"/>
  <c r="Y39" i="22"/>
  <c r="Y40" i="22"/>
  <c r="Y41" i="22"/>
  <c r="Y42" i="22"/>
  <c r="Y43" i="22"/>
  <c r="Y44" i="22"/>
  <c r="Y46" i="22"/>
  <c r="Y47" i="22"/>
  <c r="K45" i="22"/>
  <c r="V47" i="22" s="1"/>
  <c r="L45" i="22"/>
  <c r="W46" i="22" s="1"/>
  <c r="K31" i="22"/>
  <c r="L31" i="22"/>
  <c r="Y8" i="22"/>
  <c r="Y9" i="22"/>
  <c r="Y10" i="22"/>
  <c r="Y12" i="22"/>
  <c r="Y13" i="22"/>
  <c r="Y14" i="22"/>
  <c r="Y15" i="22"/>
  <c r="Y16" i="22"/>
  <c r="Y17" i="22"/>
  <c r="Y18" i="22"/>
  <c r="Y19" i="22"/>
  <c r="Y20" i="22"/>
  <c r="Y22" i="22"/>
  <c r="Y23" i="22"/>
  <c r="K21" i="22"/>
  <c r="V23" i="22" s="1"/>
  <c r="L21" i="22"/>
  <c r="K7" i="22"/>
  <c r="V8" i="22" s="1"/>
  <c r="L7" i="22"/>
  <c r="W12" i="22" s="1"/>
  <c r="K56" i="21"/>
  <c r="L56" i="21"/>
  <c r="K57" i="21"/>
  <c r="L57" i="21"/>
  <c r="K58" i="21"/>
  <c r="L58" i="21"/>
  <c r="K60" i="21"/>
  <c r="L60" i="21"/>
  <c r="K61" i="21"/>
  <c r="L61" i="21"/>
  <c r="K62" i="21"/>
  <c r="L62" i="21"/>
  <c r="K63" i="21"/>
  <c r="L63" i="21"/>
  <c r="K64" i="21"/>
  <c r="L64" i="21"/>
  <c r="K65" i="21"/>
  <c r="L65" i="21"/>
  <c r="K66" i="21"/>
  <c r="L66" i="21"/>
  <c r="K67" i="21"/>
  <c r="L67" i="21"/>
  <c r="K68" i="21"/>
  <c r="L68" i="21"/>
  <c r="K70" i="21"/>
  <c r="L70" i="21"/>
  <c r="K71" i="21"/>
  <c r="L71" i="21"/>
  <c r="Y32" i="21"/>
  <c r="Y33" i="21"/>
  <c r="Y34" i="21"/>
  <c r="Y36" i="21"/>
  <c r="Y37" i="21"/>
  <c r="Y38" i="21"/>
  <c r="Y39" i="21"/>
  <c r="Y40" i="21"/>
  <c r="Y41" i="21"/>
  <c r="Y42" i="21"/>
  <c r="Y43" i="21"/>
  <c r="Y44" i="21"/>
  <c r="Y46" i="21"/>
  <c r="Y47" i="21"/>
  <c r="V47" i="21"/>
  <c r="W47" i="21"/>
  <c r="K31" i="21"/>
  <c r="L31" i="21"/>
  <c r="Y8" i="21"/>
  <c r="Y9" i="21"/>
  <c r="Y10" i="21"/>
  <c r="Y12" i="21"/>
  <c r="Y13" i="21"/>
  <c r="Y14" i="21"/>
  <c r="Y15" i="21"/>
  <c r="Y16" i="21"/>
  <c r="Y17" i="21"/>
  <c r="Y18" i="21"/>
  <c r="Y19" i="21"/>
  <c r="Y20" i="21"/>
  <c r="Y22" i="21"/>
  <c r="Y23" i="21"/>
  <c r="Y21" i="21"/>
  <c r="W23" i="21"/>
  <c r="J25" i="20"/>
  <c r="K25" i="20"/>
  <c r="J26" i="20"/>
  <c r="K26" i="20"/>
  <c r="J27" i="20"/>
  <c r="K27" i="20"/>
  <c r="X17" i="20"/>
  <c r="X18" i="20"/>
  <c r="X16" i="20"/>
  <c r="X8" i="20"/>
  <c r="X7" i="20"/>
  <c r="U16" i="20"/>
  <c r="V16" i="20"/>
  <c r="U17" i="20"/>
  <c r="V17" i="20"/>
  <c r="U7" i="20"/>
  <c r="V7" i="20"/>
  <c r="U8" i="20"/>
  <c r="V8" i="20"/>
  <c r="J25" i="19"/>
  <c r="K25" i="19"/>
  <c r="J26" i="19"/>
  <c r="K26" i="19"/>
  <c r="J27" i="19"/>
  <c r="K27" i="19"/>
  <c r="X17" i="19"/>
  <c r="X18" i="19"/>
  <c r="X16" i="19"/>
  <c r="V17" i="19"/>
  <c r="U17" i="19"/>
  <c r="V16" i="19"/>
  <c r="U16" i="19"/>
  <c r="X8" i="19"/>
  <c r="X9" i="19"/>
  <c r="X7" i="19"/>
  <c r="Y8" i="19"/>
  <c r="V7" i="19"/>
  <c r="U7" i="19"/>
  <c r="U9" i="19" s="1"/>
  <c r="V8" i="21" l="1"/>
  <c r="V16" i="21"/>
  <c r="V9" i="21"/>
  <c r="V17" i="21"/>
  <c r="V10" i="21"/>
  <c r="V18" i="21"/>
  <c r="V11" i="21"/>
  <c r="V19" i="21"/>
  <c r="V20" i="21"/>
  <c r="V12" i="21"/>
  <c r="V13" i="21"/>
  <c r="V14" i="21"/>
  <c r="V15" i="21"/>
  <c r="N68" i="22"/>
  <c r="Z46" i="23"/>
  <c r="N64" i="22"/>
  <c r="N56" i="22"/>
  <c r="M25" i="20"/>
  <c r="Z29" i="12"/>
  <c r="N60" i="22"/>
  <c r="N66" i="22"/>
  <c r="N62" i="22"/>
  <c r="N58" i="22"/>
  <c r="Z41" i="12"/>
  <c r="Z36" i="12"/>
  <c r="Z12" i="12"/>
  <c r="Z24" i="12"/>
  <c r="Z35" i="12"/>
  <c r="Z30" i="12"/>
  <c r="Z11" i="12"/>
  <c r="Z42" i="12"/>
  <c r="Z23" i="12"/>
  <c r="Y21" i="22"/>
  <c r="N65" i="22"/>
  <c r="N61" i="22"/>
  <c r="N57" i="22"/>
  <c r="M26" i="20"/>
  <c r="Z45" i="12"/>
  <c r="Z26" i="12"/>
  <c r="Z21" i="12"/>
  <c r="Z44" i="12"/>
  <c r="Z39" i="12"/>
  <c r="Z20" i="12"/>
  <c r="Z15" i="12"/>
  <c r="Z38" i="12"/>
  <c r="Z14" i="12"/>
  <c r="Z9" i="12"/>
  <c r="N67" i="23"/>
  <c r="U18" i="20"/>
  <c r="Z48" i="12"/>
  <c r="Z33" i="12"/>
  <c r="U18" i="19"/>
  <c r="Z32" i="12"/>
  <c r="Z27" i="12"/>
  <c r="Z8" i="12"/>
  <c r="V46" i="12"/>
  <c r="W43" i="12"/>
  <c r="Z43" i="12" s="1"/>
  <c r="W40" i="12"/>
  <c r="Z40" i="12" s="1"/>
  <c r="W37" i="12"/>
  <c r="Z37" i="12" s="1"/>
  <c r="W34" i="12"/>
  <c r="Z34" i="12" s="1"/>
  <c r="W31" i="12"/>
  <c r="Z31" i="12" s="1"/>
  <c r="W28" i="12"/>
  <c r="Z28" i="12" s="1"/>
  <c r="W25" i="12"/>
  <c r="Z25" i="12" s="1"/>
  <c r="W22" i="12"/>
  <c r="Z22" i="12" s="1"/>
  <c r="W19" i="12"/>
  <c r="Z19" i="12" s="1"/>
  <c r="W16" i="12"/>
  <c r="Z16" i="12" s="1"/>
  <c r="W13" i="12"/>
  <c r="Z13" i="12" s="1"/>
  <c r="W10" i="12"/>
  <c r="Z10" i="12" s="1"/>
  <c r="W7" i="12"/>
  <c r="N66" i="23"/>
  <c r="Y7" i="23"/>
  <c r="V46" i="22"/>
  <c r="Z46" i="22" s="1"/>
  <c r="N70" i="22"/>
  <c r="V18" i="22"/>
  <c r="V14" i="22"/>
  <c r="L48" i="21"/>
  <c r="W31" i="21" s="1"/>
  <c r="W41" i="21"/>
  <c r="V39" i="21"/>
  <c r="K48" i="21"/>
  <c r="Y7" i="21"/>
  <c r="L24" i="21"/>
  <c r="K24" i="21"/>
  <c r="V21" i="21" s="1"/>
  <c r="V9" i="20"/>
  <c r="M27" i="19"/>
  <c r="M25" i="19"/>
  <c r="L48" i="23"/>
  <c r="W31" i="23" s="1"/>
  <c r="K48" i="23"/>
  <c r="V45" i="23" s="1"/>
  <c r="N68" i="23"/>
  <c r="N58" i="23"/>
  <c r="N64" i="23"/>
  <c r="W42" i="23"/>
  <c r="W38" i="23"/>
  <c r="W34" i="23"/>
  <c r="N61" i="23"/>
  <c r="K24" i="23"/>
  <c r="V22" i="23" s="1"/>
  <c r="Y21" i="23"/>
  <c r="N71" i="23"/>
  <c r="N70" i="23"/>
  <c r="N65" i="23"/>
  <c r="N57" i="23"/>
  <c r="N56" i="23"/>
  <c r="N63" i="23"/>
  <c r="N62" i="23"/>
  <c r="N60" i="23"/>
  <c r="K48" i="22"/>
  <c r="V31" i="22" s="1"/>
  <c r="L48" i="22"/>
  <c r="W31" i="22" s="1"/>
  <c r="V33" i="22"/>
  <c r="W32" i="22"/>
  <c r="V41" i="22"/>
  <c r="V37" i="22"/>
  <c r="V10" i="22"/>
  <c r="K24" i="22"/>
  <c r="V7" i="22" s="1"/>
  <c r="V22" i="22"/>
  <c r="W38" i="21"/>
  <c r="W33" i="21"/>
  <c r="W46" i="21"/>
  <c r="L69" i="21"/>
  <c r="N71" i="21"/>
  <c r="Z47" i="21"/>
  <c r="N70" i="21"/>
  <c r="Y45" i="21"/>
  <c r="V44" i="21"/>
  <c r="N65" i="21"/>
  <c r="N61" i="21"/>
  <c r="V32" i="21"/>
  <c r="N67" i="21"/>
  <c r="N63" i="21"/>
  <c r="Y31" i="21"/>
  <c r="V41" i="21"/>
  <c r="N57" i="21"/>
  <c r="V36" i="21"/>
  <c r="N68" i="21"/>
  <c r="N64" i="21"/>
  <c r="N60" i="21"/>
  <c r="N56" i="21"/>
  <c r="V33" i="21"/>
  <c r="W19" i="21"/>
  <c r="W16" i="21"/>
  <c r="W11" i="21"/>
  <c r="N66" i="21"/>
  <c r="N62" i="21"/>
  <c r="N58" i="21"/>
  <c r="Y17" i="20"/>
  <c r="Y16" i="20"/>
  <c r="U9" i="20"/>
  <c r="M27" i="20"/>
  <c r="Y8" i="20"/>
  <c r="Y17" i="19"/>
  <c r="Y16" i="19"/>
  <c r="Y7" i="19"/>
  <c r="M26" i="19"/>
  <c r="V9" i="19"/>
  <c r="Y9" i="19" s="1"/>
  <c r="W17" i="22"/>
  <c r="V18" i="20"/>
  <c r="W13" i="21"/>
  <c r="W43" i="21"/>
  <c r="V38" i="21"/>
  <c r="W35" i="21"/>
  <c r="V46" i="21"/>
  <c r="K69" i="21"/>
  <c r="W8" i="22"/>
  <c r="Z8" i="22" s="1"/>
  <c r="V17" i="22"/>
  <c r="V13" i="22"/>
  <c r="V9" i="22"/>
  <c r="Y7" i="20"/>
  <c r="W18" i="21"/>
  <c r="W10" i="21"/>
  <c r="W22" i="21"/>
  <c r="V43" i="21"/>
  <c r="W40" i="21"/>
  <c r="V35" i="21"/>
  <c r="W22" i="22"/>
  <c r="W23" i="22"/>
  <c r="Z23" i="22" s="1"/>
  <c r="W20" i="22"/>
  <c r="W16" i="22"/>
  <c r="L24" i="22"/>
  <c r="Y7" i="22"/>
  <c r="V18" i="19"/>
  <c r="W8" i="21"/>
  <c r="W15" i="21"/>
  <c r="V40" i="21"/>
  <c r="W37" i="21"/>
  <c r="V20" i="22"/>
  <c r="V16" i="22"/>
  <c r="V12" i="22"/>
  <c r="Z12" i="22" s="1"/>
  <c r="W20" i="21"/>
  <c r="W12" i="21"/>
  <c r="W42" i="21"/>
  <c r="V37" i="21"/>
  <c r="W34" i="21"/>
  <c r="L55" i="21"/>
  <c r="W19" i="22"/>
  <c r="W15" i="22"/>
  <c r="W11" i="22"/>
  <c r="W17" i="21"/>
  <c r="W9" i="21"/>
  <c r="Z23" i="21"/>
  <c r="W32" i="21"/>
  <c r="V42" i="21"/>
  <c r="W39" i="21"/>
  <c r="V34" i="21"/>
  <c r="K55" i="21"/>
  <c r="V19" i="22"/>
  <c r="V15" i="22"/>
  <c r="V11" i="22"/>
  <c r="N67" i="22"/>
  <c r="N63" i="22"/>
  <c r="K55" i="22"/>
  <c r="W13" i="22"/>
  <c r="W14" i="21"/>
  <c r="W44" i="21"/>
  <c r="W36" i="21"/>
  <c r="W18" i="22"/>
  <c r="W14" i="22"/>
  <c r="W10" i="22"/>
  <c r="W9" i="22"/>
  <c r="N71" i="22"/>
  <c r="W44" i="22"/>
  <c r="W40" i="22"/>
  <c r="W36" i="22"/>
  <c r="Y31" i="22"/>
  <c r="V42" i="23"/>
  <c r="V38" i="23"/>
  <c r="V34" i="23"/>
  <c r="K55" i="23"/>
  <c r="V44" i="22"/>
  <c r="V40" i="22"/>
  <c r="V36" i="22"/>
  <c r="Y45" i="22"/>
  <c r="V32" i="23"/>
  <c r="W41" i="23"/>
  <c r="W37" i="23"/>
  <c r="W33" i="23"/>
  <c r="W43" i="22"/>
  <c r="W39" i="22"/>
  <c r="W35" i="22"/>
  <c r="L69" i="22"/>
  <c r="L24" i="23"/>
  <c r="W7" i="23" s="1"/>
  <c r="W32" i="23"/>
  <c r="V41" i="23"/>
  <c r="V37" i="23"/>
  <c r="V33" i="23"/>
  <c r="K69" i="23"/>
  <c r="L55" i="23"/>
  <c r="V43" i="22"/>
  <c r="V39" i="22"/>
  <c r="V35" i="22"/>
  <c r="K69" i="22"/>
  <c r="W47" i="23"/>
  <c r="W44" i="23"/>
  <c r="W40" i="23"/>
  <c r="W36" i="23"/>
  <c r="Y31" i="23"/>
  <c r="W42" i="22"/>
  <c r="W38" i="22"/>
  <c r="W34" i="22"/>
  <c r="W47" i="22"/>
  <c r="Z47" i="22" s="1"/>
  <c r="V47" i="23"/>
  <c r="V44" i="23"/>
  <c r="V40" i="23"/>
  <c r="V36" i="23"/>
  <c r="Y45" i="23"/>
  <c r="L69" i="23"/>
  <c r="V42" i="22"/>
  <c r="V38" i="22"/>
  <c r="V34" i="22"/>
  <c r="W43" i="23"/>
  <c r="W39" i="23"/>
  <c r="W35" i="23"/>
  <c r="V32" i="22"/>
  <c r="W41" i="22"/>
  <c r="W37" i="22"/>
  <c r="W33" i="22"/>
  <c r="L55" i="22"/>
  <c r="W8" i="23"/>
  <c r="V43" i="23"/>
  <c r="V39" i="23"/>
  <c r="V35" i="23"/>
  <c r="V8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0" i="23"/>
  <c r="V19" i="23"/>
  <c r="V18" i="23"/>
  <c r="V17" i="23"/>
  <c r="V16" i="23"/>
  <c r="V15" i="23"/>
  <c r="V14" i="23"/>
  <c r="V13" i="23"/>
  <c r="V12" i="23"/>
  <c r="V11" i="23"/>
  <c r="V10" i="23"/>
  <c r="V9" i="23"/>
  <c r="V7" i="21" l="1"/>
  <c r="V24" i="21" s="1"/>
  <c r="Z10" i="23"/>
  <c r="Z42" i="23"/>
  <c r="Z33" i="22"/>
  <c r="K72" i="21"/>
  <c r="Z10" i="22"/>
  <c r="Y18" i="20"/>
  <c r="Z37" i="22"/>
  <c r="Z14" i="22"/>
  <c r="Y18" i="19"/>
  <c r="V7" i="23"/>
  <c r="Z7" i="23" s="1"/>
  <c r="Z12" i="23"/>
  <c r="Z8" i="23"/>
  <c r="Z14" i="23"/>
  <c r="Z13" i="22"/>
  <c r="W45" i="21"/>
  <c r="W48" i="21" s="1"/>
  <c r="Z9" i="21"/>
  <c r="Y9" i="20"/>
  <c r="W45" i="23"/>
  <c r="W48" i="23" s="1"/>
  <c r="V21" i="23"/>
  <c r="Z18" i="23"/>
  <c r="Z11" i="23"/>
  <c r="Z19" i="23"/>
  <c r="Z20" i="23"/>
  <c r="Z13" i="23"/>
  <c r="Y48" i="22"/>
  <c r="Z18" i="22"/>
  <c r="Z39" i="21"/>
  <c r="Z44" i="21"/>
  <c r="Z32" i="21"/>
  <c r="N69" i="21"/>
  <c r="Z22" i="22"/>
  <c r="V45" i="22"/>
  <c r="V48" i="22" s="1"/>
  <c r="K72" i="22"/>
  <c r="Z15" i="23"/>
  <c r="Z36" i="21"/>
  <c r="Z16" i="23"/>
  <c r="Y24" i="22"/>
  <c r="Z9" i="23"/>
  <c r="Z17" i="23"/>
  <c r="Z16" i="21"/>
  <c r="Z33" i="21"/>
  <c r="V21" i="22"/>
  <c r="V24" i="22" s="1"/>
  <c r="Z7" i="12"/>
  <c r="W46" i="12"/>
  <c r="Z46" i="12" s="1"/>
  <c r="Z36" i="23"/>
  <c r="Z33" i="23"/>
  <c r="Z40" i="23"/>
  <c r="Z37" i="23"/>
  <c r="K72" i="23"/>
  <c r="V23" i="23"/>
  <c r="W45" i="22"/>
  <c r="W48" i="22" s="1"/>
  <c r="Z34" i="22"/>
  <c r="Z40" i="22"/>
  <c r="Z35" i="22"/>
  <c r="Z41" i="21"/>
  <c r="Z46" i="21"/>
  <c r="L72" i="21"/>
  <c r="Y24" i="21"/>
  <c r="W21" i="21"/>
  <c r="Z14" i="21"/>
  <c r="W7" i="21"/>
  <c r="Z11" i="21"/>
  <c r="V31" i="23"/>
  <c r="Z31" i="23" s="1"/>
  <c r="Y48" i="23"/>
  <c r="Z32" i="23"/>
  <c r="Z38" i="23"/>
  <c r="Z35" i="23"/>
  <c r="Z34" i="23"/>
  <c r="N69" i="23"/>
  <c r="W23" i="23"/>
  <c r="W21" i="23"/>
  <c r="N55" i="22"/>
  <c r="Z41" i="22"/>
  <c r="Z42" i="22"/>
  <c r="Z32" i="22"/>
  <c r="Z36" i="22"/>
  <c r="Z11" i="22"/>
  <c r="Z15" i="22"/>
  <c r="L72" i="22"/>
  <c r="Z17" i="22"/>
  <c r="Z9" i="22"/>
  <c r="W21" i="22"/>
  <c r="N69" i="22"/>
  <c r="W7" i="22"/>
  <c r="Z7" i="22" s="1"/>
  <c r="Z38" i="21"/>
  <c r="V45" i="21"/>
  <c r="Z37" i="21"/>
  <c r="Z40" i="21"/>
  <c r="Z42" i="21"/>
  <c r="Z13" i="21"/>
  <c r="Z19" i="21"/>
  <c r="Z39" i="23"/>
  <c r="W22" i="23"/>
  <c r="Z22" i="23" s="1"/>
  <c r="Y24" i="23"/>
  <c r="Z41" i="23"/>
  <c r="Z44" i="22"/>
  <c r="Z17" i="21"/>
  <c r="Z19" i="22"/>
  <c r="Y48" i="21"/>
  <c r="Z43" i="23"/>
  <c r="Z44" i="23"/>
  <c r="Z20" i="21"/>
  <c r="Z12" i="21"/>
  <c r="Z8" i="21"/>
  <c r="Z47" i="23"/>
  <c r="N55" i="23"/>
  <c r="N55" i="21"/>
  <c r="Z35" i="21"/>
  <c r="Z38" i="22"/>
  <c r="Z39" i="22"/>
  <c r="Z16" i="22"/>
  <c r="Z22" i="21"/>
  <c r="Z43" i="22"/>
  <c r="Z34" i="21"/>
  <c r="Z20" i="22"/>
  <c r="Z10" i="21"/>
  <c r="Z43" i="21"/>
  <c r="Z18" i="21"/>
  <c r="Z31" i="22"/>
  <c r="L72" i="23"/>
  <c r="Z15" i="21"/>
  <c r="V31" i="21"/>
  <c r="Z21" i="21" l="1"/>
  <c r="N72" i="21"/>
  <c r="Z21" i="22"/>
  <c r="Z45" i="21"/>
  <c r="W24" i="21"/>
  <c r="Z24" i="21" s="1"/>
  <c r="V24" i="23"/>
  <c r="N72" i="23"/>
  <c r="Z45" i="22"/>
  <c r="Z45" i="23"/>
  <c r="Z21" i="23"/>
  <c r="N72" i="22"/>
  <c r="Z7" i="21"/>
  <c r="Z23" i="23"/>
  <c r="V48" i="23"/>
  <c r="Z48" i="23" s="1"/>
  <c r="W24" i="23"/>
  <c r="Z48" i="22"/>
  <c r="W24" i="22"/>
  <c r="Z24" i="22" s="1"/>
  <c r="V48" i="21"/>
  <c r="Z48" i="21" s="1"/>
  <c r="Z31" i="21"/>
  <c r="Z24" i="23" l="1"/>
  <c r="J142" i="12"/>
  <c r="J45" i="22"/>
  <c r="U46" i="22" l="1"/>
  <c r="U47" i="22"/>
  <c r="J45" i="21"/>
  <c r="U47" i="21" l="1"/>
  <c r="U46" i="21"/>
  <c r="E54" i="30"/>
  <c r="D54" i="30"/>
  <c r="C54" i="30"/>
  <c r="P46" i="30"/>
  <c r="D45" i="30"/>
  <c r="C45" i="30"/>
  <c r="P41" i="30"/>
  <c r="D37" i="30"/>
  <c r="C37" i="30"/>
  <c r="E24" i="30"/>
  <c r="D24" i="30"/>
  <c r="C24" i="30"/>
  <c r="D15" i="30"/>
  <c r="C15" i="30"/>
  <c r="D7" i="30"/>
  <c r="C7" i="30"/>
  <c r="D56" i="28"/>
  <c r="C56" i="28"/>
  <c r="D45" i="28"/>
  <c r="C45" i="28"/>
  <c r="D77" i="28"/>
  <c r="D116" i="28" s="1"/>
  <c r="C77" i="28"/>
  <c r="C116" i="28" s="1"/>
  <c r="D72" i="28"/>
  <c r="D111" i="28" s="1"/>
  <c r="C72" i="28"/>
  <c r="C111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68" i="28"/>
  <c r="D107" i="28" s="1"/>
  <c r="C68" i="28"/>
  <c r="D17" i="28"/>
  <c r="D7" i="28"/>
  <c r="C17" i="28"/>
  <c r="C7" i="28"/>
  <c r="C29" i="28"/>
  <c r="C46" i="12"/>
  <c r="C75" i="30" l="1"/>
  <c r="O12" i="30"/>
  <c r="O13" i="30"/>
  <c r="N12" i="30"/>
  <c r="N13" i="30"/>
  <c r="D75" i="30"/>
  <c r="C84" i="30"/>
  <c r="D84" i="30"/>
  <c r="E84" i="30"/>
  <c r="D95" i="28"/>
  <c r="C95" i="28"/>
  <c r="C107" i="28"/>
  <c r="O22" i="30"/>
  <c r="O21" i="30"/>
  <c r="O20" i="30"/>
  <c r="N47" i="28"/>
  <c r="N48" i="28"/>
  <c r="N49" i="28"/>
  <c r="N50" i="28"/>
  <c r="N51" i="28"/>
  <c r="N52" i="28"/>
  <c r="N53" i="28"/>
  <c r="N54" i="28"/>
  <c r="N55" i="28"/>
  <c r="O50" i="30"/>
  <c r="O51" i="30"/>
  <c r="O52" i="30"/>
  <c r="N11" i="28"/>
  <c r="N12" i="28"/>
  <c r="N13" i="28"/>
  <c r="N14" i="28"/>
  <c r="N15" i="28"/>
  <c r="N9" i="28"/>
  <c r="N10" i="28"/>
  <c r="O10" i="28"/>
  <c r="O11" i="28"/>
  <c r="O12" i="28"/>
  <c r="O9" i="28"/>
  <c r="O13" i="28"/>
  <c r="O14" i="28"/>
  <c r="O15" i="28"/>
  <c r="N61" i="28"/>
  <c r="N66" i="28"/>
  <c r="N58" i="28"/>
  <c r="N63" i="28"/>
  <c r="N62" i="28"/>
  <c r="N59" i="28"/>
  <c r="N65" i="28"/>
  <c r="N60" i="28"/>
  <c r="N64" i="28"/>
  <c r="O58" i="28"/>
  <c r="O59" i="28"/>
  <c r="O60" i="28"/>
  <c r="O61" i="28"/>
  <c r="O62" i="28"/>
  <c r="O63" i="28"/>
  <c r="O64" i="28"/>
  <c r="O65" i="28"/>
  <c r="O66" i="28"/>
  <c r="N20" i="28"/>
  <c r="N23" i="28"/>
  <c r="N24" i="28"/>
  <c r="N25" i="28"/>
  <c r="N26" i="28"/>
  <c r="N42" i="30"/>
  <c r="N43" i="30"/>
  <c r="N44" i="30"/>
  <c r="O47" i="28"/>
  <c r="O48" i="28"/>
  <c r="O49" i="28"/>
  <c r="O50" i="28"/>
  <c r="O51" i="28"/>
  <c r="O52" i="28"/>
  <c r="O53" i="28"/>
  <c r="O54" i="28"/>
  <c r="O55" i="28"/>
  <c r="O19" i="28"/>
  <c r="O25" i="28"/>
  <c r="O23" i="28"/>
  <c r="O24" i="28"/>
  <c r="O26" i="28"/>
  <c r="O42" i="30"/>
  <c r="O43" i="30"/>
  <c r="O44" i="30"/>
  <c r="N50" i="30"/>
  <c r="N51" i="30"/>
  <c r="N52" i="30"/>
  <c r="N20" i="30"/>
  <c r="N21" i="30"/>
  <c r="C142" i="12"/>
  <c r="N47" i="12"/>
  <c r="U47" i="30"/>
  <c r="D53" i="30"/>
  <c r="D23" i="30"/>
  <c r="O9" i="30"/>
  <c r="O10" i="30"/>
  <c r="O14" i="30"/>
  <c r="P49" i="30"/>
  <c r="O48" i="30"/>
  <c r="O40" i="30"/>
  <c r="P38" i="30"/>
  <c r="O39" i="30"/>
  <c r="O17" i="30"/>
  <c r="O19" i="30"/>
  <c r="P14" i="30"/>
  <c r="N8" i="30"/>
  <c r="P8" i="30"/>
  <c r="N11" i="30"/>
  <c r="P11" i="30"/>
  <c r="N19" i="30"/>
  <c r="N17" i="30"/>
  <c r="P19" i="30"/>
  <c r="P17" i="30"/>
  <c r="N16" i="30"/>
  <c r="P18" i="30"/>
  <c r="N22" i="30"/>
  <c r="C23" i="30"/>
  <c r="O8" i="30"/>
  <c r="N9" i="30"/>
  <c r="P9" i="30"/>
  <c r="N10" i="30"/>
  <c r="P10" i="30"/>
  <c r="O11" i="30"/>
  <c r="N14" i="30"/>
  <c r="P16" i="30"/>
  <c r="N18" i="30"/>
  <c r="P22" i="30"/>
  <c r="E23" i="30"/>
  <c r="E83" i="30" s="1"/>
  <c r="C67" i="30"/>
  <c r="C53" i="30"/>
  <c r="N40" i="30"/>
  <c r="N39" i="30"/>
  <c r="E67" i="30"/>
  <c r="P37" i="30"/>
  <c r="P40" i="30"/>
  <c r="P39" i="30"/>
  <c r="U40" i="30"/>
  <c r="U39" i="30"/>
  <c r="U37" i="30"/>
  <c r="N38" i="30"/>
  <c r="U38" i="30"/>
  <c r="N41" i="30"/>
  <c r="U41" i="30"/>
  <c r="N48" i="30"/>
  <c r="N49" i="30"/>
  <c r="P48" i="30"/>
  <c r="P47" i="30"/>
  <c r="U48" i="30"/>
  <c r="U49" i="30"/>
  <c r="N46" i="30"/>
  <c r="U46" i="30"/>
  <c r="N47" i="30"/>
  <c r="D67" i="30"/>
  <c r="O16" i="30"/>
  <c r="O18" i="30"/>
  <c r="O38" i="30"/>
  <c r="O41" i="30"/>
  <c r="O49" i="30"/>
  <c r="O47" i="30"/>
  <c r="O46" i="30"/>
  <c r="P46" i="28"/>
  <c r="C67" i="28"/>
  <c r="N57" i="28"/>
  <c r="C84" i="28"/>
  <c r="D84" i="28"/>
  <c r="U46" i="28"/>
  <c r="E84" i="28"/>
  <c r="N46" i="28"/>
  <c r="P57" i="28"/>
  <c r="U57" i="28"/>
  <c r="O46" i="28"/>
  <c r="O57" i="28"/>
  <c r="D67" i="28"/>
  <c r="C28" i="28"/>
  <c r="U8" i="28"/>
  <c r="O18" i="28"/>
  <c r="U27" i="28"/>
  <c r="P27" i="28"/>
  <c r="N27" i="28"/>
  <c r="O22" i="28"/>
  <c r="U21" i="28"/>
  <c r="P21" i="28"/>
  <c r="N21" i="28"/>
  <c r="O20" i="28"/>
  <c r="U19" i="28"/>
  <c r="P19" i="28"/>
  <c r="N19" i="28"/>
  <c r="N16" i="28"/>
  <c r="P8" i="28"/>
  <c r="N18" i="28"/>
  <c r="P18" i="28"/>
  <c r="U18" i="28"/>
  <c r="O27" i="28"/>
  <c r="U22" i="28"/>
  <c r="P22" i="28"/>
  <c r="N22" i="28"/>
  <c r="O21" i="28"/>
  <c r="U20" i="28"/>
  <c r="P20" i="28"/>
  <c r="D28" i="28"/>
  <c r="E28" i="28"/>
  <c r="E106" i="28" s="1"/>
  <c r="N8" i="28"/>
  <c r="O8" i="28"/>
  <c r="U16" i="28"/>
  <c r="P16" i="28"/>
  <c r="O16" i="28"/>
  <c r="C83" i="30" l="1"/>
  <c r="D83" i="30"/>
  <c r="D106" i="28"/>
  <c r="N70" i="28"/>
  <c r="C106" i="28"/>
  <c r="O74" i="28"/>
  <c r="O76" i="28"/>
  <c r="O75" i="28"/>
  <c r="O73" i="28"/>
  <c r="O24" i="30"/>
  <c r="O29" i="30"/>
  <c r="O30" i="30"/>
  <c r="O26" i="30"/>
  <c r="O25" i="30"/>
  <c r="O28" i="30"/>
  <c r="O27" i="30"/>
  <c r="N77" i="28"/>
  <c r="N72" i="28"/>
  <c r="O77" i="28"/>
  <c r="N7" i="30"/>
  <c r="N30" i="30"/>
  <c r="N29" i="30"/>
  <c r="N28" i="30"/>
  <c r="O60" i="30"/>
  <c r="O58" i="30"/>
  <c r="O57" i="30"/>
  <c r="O59" i="30"/>
  <c r="O55" i="30"/>
  <c r="O56" i="30"/>
  <c r="N69" i="28"/>
  <c r="O71" i="28"/>
  <c r="P37" i="28"/>
  <c r="P32" i="28"/>
  <c r="P31" i="28"/>
  <c r="P33" i="28"/>
  <c r="P34" i="28"/>
  <c r="P35" i="28"/>
  <c r="P36" i="28"/>
  <c r="P30" i="28"/>
  <c r="N75" i="28"/>
  <c r="N73" i="28"/>
  <c r="N76" i="28"/>
  <c r="N74" i="28"/>
  <c r="N55" i="30"/>
  <c r="N60" i="30"/>
  <c r="N59" i="30"/>
  <c r="N56" i="30"/>
  <c r="N58" i="30"/>
  <c r="N57" i="30"/>
  <c r="O69" i="28"/>
  <c r="O38" i="28"/>
  <c r="O32" i="28"/>
  <c r="O35" i="28"/>
  <c r="O30" i="28"/>
  <c r="O37" i="28"/>
  <c r="O34" i="28"/>
  <c r="O31" i="28"/>
  <c r="O33" i="28"/>
  <c r="O36" i="28"/>
  <c r="N71" i="28"/>
  <c r="O70" i="28"/>
  <c r="P28" i="30"/>
  <c r="P27" i="30"/>
  <c r="P26" i="30"/>
  <c r="P30" i="30"/>
  <c r="P29" i="30"/>
  <c r="P25" i="30"/>
  <c r="O72" i="28"/>
  <c r="N35" i="28"/>
  <c r="N30" i="28"/>
  <c r="N31" i="28"/>
  <c r="N37" i="28"/>
  <c r="N36" i="28"/>
  <c r="N34" i="28"/>
  <c r="N33" i="28"/>
  <c r="N32" i="28"/>
  <c r="P38" i="28"/>
  <c r="O7" i="30"/>
  <c r="N27" i="30"/>
  <c r="N26" i="30"/>
  <c r="O7" i="28"/>
  <c r="N68" i="28"/>
  <c r="P24" i="30"/>
  <c r="P56" i="28"/>
  <c r="N45" i="30"/>
  <c r="N38" i="28"/>
  <c r="P45" i="28"/>
  <c r="N56" i="28"/>
  <c r="N37" i="30"/>
  <c r="N24" i="30"/>
  <c r="O37" i="30"/>
  <c r="P45" i="30"/>
  <c r="P53" i="30" s="1"/>
  <c r="O15" i="30"/>
  <c r="O54" i="30"/>
  <c r="O45" i="30"/>
  <c r="N25" i="30"/>
  <c r="P7" i="30"/>
  <c r="P15" i="30"/>
  <c r="N15" i="30"/>
  <c r="U54" i="30"/>
  <c r="P54" i="30"/>
  <c r="N54" i="30"/>
  <c r="U45" i="30"/>
  <c r="U24" i="30"/>
  <c r="N29" i="28"/>
  <c r="P68" i="28"/>
  <c r="N45" i="28"/>
  <c r="O45" i="28"/>
  <c r="U45" i="28"/>
  <c r="O68" i="28"/>
  <c r="U68" i="28"/>
  <c r="U56" i="28"/>
  <c r="O56" i="28"/>
  <c r="N7" i="28"/>
  <c r="N17" i="28"/>
  <c r="P7" i="28"/>
  <c r="U29" i="28"/>
  <c r="U17" i="28"/>
  <c r="U7" i="28"/>
  <c r="P29" i="28"/>
  <c r="P17" i="28"/>
  <c r="O17" i="28"/>
  <c r="O29" i="28"/>
  <c r="U38" i="28"/>
  <c r="Y3" i="22"/>
  <c r="Y3" i="21"/>
  <c r="Y27" i="21" s="1"/>
  <c r="X3" i="20"/>
  <c r="X12" i="20" s="1"/>
  <c r="M21" i="20" s="1"/>
  <c r="M21" i="19"/>
  <c r="X12" i="19"/>
  <c r="O23" i="30" l="1"/>
  <c r="N23" i="30"/>
  <c r="O53" i="30"/>
  <c r="N67" i="28"/>
  <c r="O28" i="28"/>
  <c r="N53" i="30"/>
  <c r="P67" i="28"/>
  <c r="N28" i="28"/>
  <c r="O67" i="28"/>
  <c r="Y3" i="23"/>
  <c r="Y3" i="33" s="1"/>
  <c r="N51" i="21"/>
  <c r="Y27" i="22"/>
  <c r="N51" i="22" s="1"/>
  <c r="P23" i="30"/>
  <c r="U23" i="30"/>
  <c r="U53" i="30"/>
  <c r="U67" i="28"/>
  <c r="P28" i="28"/>
  <c r="U28" i="28"/>
  <c r="Y39" i="33" l="1"/>
  <c r="N74" i="33"/>
  <c r="Y3" i="28"/>
  <c r="Y3" i="12"/>
  <c r="Y3" i="30"/>
  <c r="Y27" i="23"/>
  <c r="N51" i="23"/>
  <c r="C103" i="12"/>
  <c r="Y41" i="28" l="1"/>
  <c r="N80" i="28"/>
  <c r="Y33" i="30"/>
  <c r="N63" i="30"/>
  <c r="N99" i="12"/>
  <c r="Y51" i="12"/>
  <c r="J95" i="12"/>
  <c r="J143" i="12" s="1"/>
  <c r="J96" i="12"/>
  <c r="J144" i="12" s="1"/>
  <c r="U55" i="12"/>
  <c r="U56" i="12"/>
  <c r="U57" i="12"/>
  <c r="U58" i="12"/>
  <c r="U59" i="12"/>
  <c r="U60" i="12"/>
  <c r="U61" i="12"/>
  <c r="U62" i="12"/>
  <c r="U63" i="12"/>
  <c r="U64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7" i="12"/>
  <c r="U8" i="12"/>
  <c r="U9" i="12"/>
  <c r="U10" i="12"/>
  <c r="U11" i="12"/>
  <c r="U12" i="12"/>
  <c r="U13" i="12"/>
  <c r="U14" i="12"/>
  <c r="U15" i="12"/>
  <c r="U16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95" i="12" l="1"/>
  <c r="U96" i="12"/>
  <c r="U46" i="12"/>
  <c r="U94" i="12"/>
  <c r="U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J31" i="23"/>
  <c r="E31" i="23"/>
  <c r="D31" i="23"/>
  <c r="C31" i="23"/>
  <c r="J21" i="23"/>
  <c r="E21" i="23"/>
  <c r="D21" i="23"/>
  <c r="C21" i="23"/>
  <c r="J7" i="23"/>
  <c r="E7" i="23"/>
  <c r="D7" i="23"/>
  <c r="C7" i="23"/>
  <c r="E71" i="22"/>
  <c r="D71" i="22"/>
  <c r="C71" i="22"/>
  <c r="E70" i="22"/>
  <c r="D70" i="22"/>
  <c r="C70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45" i="22"/>
  <c r="D45" i="22"/>
  <c r="C45" i="22"/>
  <c r="J31" i="22"/>
  <c r="E31" i="22"/>
  <c r="D31" i="22"/>
  <c r="C31" i="22"/>
  <c r="J21" i="22"/>
  <c r="E21" i="22"/>
  <c r="D21" i="22"/>
  <c r="C21" i="22"/>
  <c r="J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J31" i="21"/>
  <c r="J48" i="21" s="1"/>
  <c r="U45" i="21" s="1"/>
  <c r="E31" i="21"/>
  <c r="D31" i="21"/>
  <c r="C31" i="21"/>
  <c r="E7" i="21"/>
  <c r="D7" i="21"/>
  <c r="C7" i="21"/>
  <c r="J21" i="21"/>
  <c r="E21" i="21"/>
  <c r="D21" i="21"/>
  <c r="C21" i="21"/>
  <c r="I18" i="20"/>
  <c r="D9" i="20"/>
  <c r="O7" i="20" s="1"/>
  <c r="C9" i="20"/>
  <c r="N8" i="20" s="1"/>
  <c r="B9" i="20"/>
  <c r="M7" i="20" s="1"/>
  <c r="A23" i="20"/>
  <c r="A14" i="20"/>
  <c r="D26" i="20"/>
  <c r="C26" i="20"/>
  <c r="B26" i="20"/>
  <c r="D25" i="20"/>
  <c r="C25" i="20"/>
  <c r="B25" i="20"/>
  <c r="D18" i="20"/>
  <c r="C18" i="20"/>
  <c r="B18" i="20"/>
  <c r="M17" i="20" s="1"/>
  <c r="U23" i="21" l="1"/>
  <c r="U22" i="21"/>
  <c r="T16" i="20"/>
  <c r="T17" i="20"/>
  <c r="T8" i="20"/>
  <c r="T7" i="20"/>
  <c r="I27" i="20"/>
  <c r="C27" i="20"/>
  <c r="O8" i="20"/>
  <c r="O9" i="20" s="1"/>
  <c r="M8" i="20"/>
  <c r="M9" i="20" s="1"/>
  <c r="P23" i="21"/>
  <c r="P22" i="21"/>
  <c r="P37" i="21"/>
  <c r="P40" i="21"/>
  <c r="P32" i="21"/>
  <c r="P35" i="21"/>
  <c r="P43" i="21"/>
  <c r="P33" i="21"/>
  <c r="P34" i="21"/>
  <c r="P38" i="21"/>
  <c r="P44" i="21"/>
  <c r="P41" i="21"/>
  <c r="P39" i="21"/>
  <c r="P42" i="21"/>
  <c r="P36" i="21"/>
  <c r="P22" i="22"/>
  <c r="P23" i="22"/>
  <c r="P46" i="22"/>
  <c r="P47" i="22"/>
  <c r="O23" i="21"/>
  <c r="O22" i="21"/>
  <c r="C55" i="21"/>
  <c r="N14" i="21"/>
  <c r="N10" i="21"/>
  <c r="N18" i="21"/>
  <c r="N13" i="21"/>
  <c r="N9" i="21"/>
  <c r="N17" i="21"/>
  <c r="N19" i="21"/>
  <c r="N12" i="21"/>
  <c r="N20" i="21"/>
  <c r="N16" i="21"/>
  <c r="N15" i="21"/>
  <c r="N8" i="21"/>
  <c r="N11" i="21"/>
  <c r="C48" i="21"/>
  <c r="N47" i="21"/>
  <c r="N46" i="21"/>
  <c r="N10" i="22"/>
  <c r="N18" i="22"/>
  <c r="N13" i="22"/>
  <c r="N15" i="22"/>
  <c r="N16" i="22"/>
  <c r="N12" i="22"/>
  <c r="N11" i="22"/>
  <c r="N19" i="22"/>
  <c r="N8" i="22"/>
  <c r="N14" i="22"/>
  <c r="N20" i="22"/>
  <c r="N9" i="22"/>
  <c r="N17" i="22"/>
  <c r="N33" i="22"/>
  <c r="N41" i="22"/>
  <c r="N36" i="22"/>
  <c r="N44" i="22"/>
  <c r="N38" i="22"/>
  <c r="N39" i="22"/>
  <c r="N34" i="22"/>
  <c r="N42" i="22"/>
  <c r="N37" i="22"/>
  <c r="N35" i="22"/>
  <c r="N43" i="22"/>
  <c r="N40" i="22"/>
  <c r="N32" i="22"/>
  <c r="O46" i="22"/>
  <c r="O47" i="22"/>
  <c r="O47" i="21"/>
  <c r="O46" i="21"/>
  <c r="D24" i="22"/>
  <c r="O7" i="22" s="1"/>
  <c r="O15" i="22"/>
  <c r="O10" i="22"/>
  <c r="O18" i="22"/>
  <c r="O17" i="22"/>
  <c r="O13" i="22"/>
  <c r="O8" i="22"/>
  <c r="O12" i="22"/>
  <c r="O16" i="22"/>
  <c r="O9" i="22"/>
  <c r="O11" i="22"/>
  <c r="O19" i="22"/>
  <c r="O20" i="22"/>
  <c r="O14" i="22"/>
  <c r="O38" i="22"/>
  <c r="O35" i="22"/>
  <c r="O33" i="22"/>
  <c r="O41" i="22"/>
  <c r="O36" i="22"/>
  <c r="O44" i="22"/>
  <c r="O39" i="22"/>
  <c r="O40" i="22"/>
  <c r="O34" i="22"/>
  <c r="O42" i="22"/>
  <c r="O43" i="22"/>
  <c r="O37" i="22"/>
  <c r="O32" i="22"/>
  <c r="O40" i="21"/>
  <c r="O36" i="21"/>
  <c r="O37" i="21"/>
  <c r="O35" i="21"/>
  <c r="O43" i="21"/>
  <c r="O38" i="21"/>
  <c r="O33" i="21"/>
  <c r="O41" i="21"/>
  <c r="O44" i="21"/>
  <c r="O42" i="21"/>
  <c r="O32" i="21"/>
  <c r="O39" i="21"/>
  <c r="O34" i="21"/>
  <c r="O11" i="21"/>
  <c r="O19" i="21"/>
  <c r="O14" i="21"/>
  <c r="O10" i="21"/>
  <c r="O9" i="21"/>
  <c r="O17" i="21"/>
  <c r="O16" i="21"/>
  <c r="O12" i="21"/>
  <c r="O20" i="21"/>
  <c r="O8" i="21"/>
  <c r="O15" i="21"/>
  <c r="O18" i="21"/>
  <c r="O13" i="21"/>
  <c r="P16" i="21"/>
  <c r="P19" i="21"/>
  <c r="P18" i="21"/>
  <c r="P13" i="21"/>
  <c r="P11" i="21"/>
  <c r="P12" i="21"/>
  <c r="P14" i="21"/>
  <c r="P8" i="21"/>
  <c r="P9" i="21"/>
  <c r="P17" i="21"/>
  <c r="P20" i="21"/>
  <c r="P10" i="21"/>
  <c r="P15" i="21"/>
  <c r="P46" i="21"/>
  <c r="P47" i="21"/>
  <c r="P12" i="22"/>
  <c r="P20" i="22"/>
  <c r="P9" i="22"/>
  <c r="P15" i="22"/>
  <c r="P8" i="22"/>
  <c r="P10" i="22"/>
  <c r="P18" i="22"/>
  <c r="P13" i="22"/>
  <c r="P17" i="22"/>
  <c r="P16" i="22"/>
  <c r="P14" i="22"/>
  <c r="P11" i="22"/>
  <c r="P19" i="22"/>
  <c r="P35" i="22"/>
  <c r="P43" i="22"/>
  <c r="P38" i="22"/>
  <c r="P33" i="22"/>
  <c r="P41" i="22"/>
  <c r="P37" i="22"/>
  <c r="P40" i="22"/>
  <c r="P36" i="22"/>
  <c r="P44" i="22"/>
  <c r="P39" i="22"/>
  <c r="P32" i="22"/>
  <c r="P34" i="22"/>
  <c r="P42" i="22"/>
  <c r="O23" i="22"/>
  <c r="O22" i="22"/>
  <c r="U39" i="21"/>
  <c r="U34" i="21"/>
  <c r="U42" i="21"/>
  <c r="U37" i="21"/>
  <c r="U44" i="21"/>
  <c r="U40" i="21"/>
  <c r="U35" i="21"/>
  <c r="U43" i="21"/>
  <c r="U32" i="21"/>
  <c r="U38" i="21"/>
  <c r="U36" i="21"/>
  <c r="U33" i="21"/>
  <c r="U41" i="21"/>
  <c r="C24" i="21"/>
  <c r="N21" i="21" s="1"/>
  <c r="N23" i="21"/>
  <c r="N22" i="21"/>
  <c r="N35" i="21"/>
  <c r="N43" i="21"/>
  <c r="N32" i="21"/>
  <c r="N38" i="21"/>
  <c r="N39" i="21"/>
  <c r="N40" i="21"/>
  <c r="N33" i="21"/>
  <c r="N41" i="21"/>
  <c r="N37" i="21"/>
  <c r="N36" i="21"/>
  <c r="N44" i="21"/>
  <c r="N34" i="21"/>
  <c r="N42" i="21"/>
  <c r="N23" i="22"/>
  <c r="N22" i="22"/>
  <c r="N47" i="22"/>
  <c r="N46" i="22"/>
  <c r="C24" i="23"/>
  <c r="N22" i="23" s="1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8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32" i="23"/>
  <c r="N47" i="23"/>
  <c r="N46" i="23"/>
  <c r="P46" i="23"/>
  <c r="P4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O47" i="23"/>
  <c r="O46" i="23"/>
  <c r="U46" i="23"/>
  <c r="U47" i="23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2" i="22"/>
  <c r="U23" i="22"/>
  <c r="E24" i="23"/>
  <c r="P22" i="23" s="1"/>
  <c r="E48" i="21"/>
  <c r="L13" i="16"/>
  <c r="E24" i="21"/>
  <c r="O17" i="20"/>
  <c r="D24" i="23"/>
  <c r="O23" i="23" s="1"/>
  <c r="J24" i="23"/>
  <c r="U22" i="23" s="1"/>
  <c r="D48" i="21"/>
  <c r="O16" i="20"/>
  <c r="L10" i="16"/>
  <c r="K27" i="16"/>
  <c r="L27" i="16" s="1"/>
  <c r="D69" i="21"/>
  <c r="M16" i="20"/>
  <c r="M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J48" i="23"/>
  <c r="C69" i="23"/>
  <c r="E69" i="23"/>
  <c r="D48" i="23"/>
  <c r="C55" i="22"/>
  <c r="C24" i="22"/>
  <c r="N7" i="22" s="1"/>
  <c r="E55" i="22"/>
  <c r="E24" i="22"/>
  <c r="J24" i="22"/>
  <c r="U7" i="22" s="1"/>
  <c r="M24" i="16" s="1"/>
  <c r="K24" i="16"/>
  <c r="L24" i="16" s="1"/>
  <c r="K25" i="16"/>
  <c r="L25" i="16" s="1"/>
  <c r="C48" i="22"/>
  <c r="N45" i="22" s="1"/>
  <c r="C69" i="22"/>
  <c r="D55" i="22"/>
  <c r="D48" i="22"/>
  <c r="O31" i="22" s="1"/>
  <c r="D69" i="22"/>
  <c r="K28" i="16"/>
  <c r="L28" i="16" s="1"/>
  <c r="E48" i="22"/>
  <c r="E69" i="22"/>
  <c r="D24" i="21"/>
  <c r="J24" i="21"/>
  <c r="N16" i="20"/>
  <c r="N17" i="20"/>
  <c r="N7" i="20"/>
  <c r="N9" i="20" s="1"/>
  <c r="B27" i="20"/>
  <c r="D27" i="20"/>
  <c r="N21" i="23" l="1"/>
  <c r="N7" i="23"/>
  <c r="N24" i="23" s="1"/>
  <c r="M9" i="16"/>
  <c r="U21" i="21"/>
  <c r="U7" i="21"/>
  <c r="U24" i="21" s="1"/>
  <c r="N23" i="23"/>
  <c r="O21" i="22"/>
  <c r="O24" i="22" s="1"/>
  <c r="O21" i="23"/>
  <c r="T9" i="20"/>
  <c r="T18" i="20"/>
  <c r="E72" i="21"/>
  <c r="P21" i="23"/>
  <c r="P23" i="23"/>
  <c r="P7" i="23"/>
  <c r="P7" i="21"/>
  <c r="N7" i="21"/>
  <c r="N24" i="21" s="1"/>
  <c r="O7" i="23"/>
  <c r="O22" i="23"/>
  <c r="P21" i="21"/>
  <c r="C72" i="21"/>
  <c r="U21" i="23"/>
  <c r="U23" i="23"/>
  <c r="U7" i="23"/>
  <c r="M39" i="16" s="1"/>
  <c r="U31" i="21"/>
  <c r="U48" i="21" s="1"/>
  <c r="G42" i="16"/>
  <c r="G39" i="16"/>
  <c r="K46" i="16"/>
  <c r="L46" i="16" s="1"/>
  <c r="P21" i="22"/>
  <c r="O18" i="20"/>
  <c r="U21" i="22"/>
  <c r="M25" i="16" s="1"/>
  <c r="K15" i="16"/>
  <c r="L15" i="16" s="1"/>
  <c r="N21" i="22"/>
  <c r="N24" i="22" s="1"/>
  <c r="P7" i="22"/>
  <c r="K16" i="16"/>
  <c r="L16" i="16" s="1"/>
  <c r="N18" i="20"/>
  <c r="K45" i="16"/>
  <c r="L45" i="16" s="1"/>
  <c r="D72" i="21"/>
  <c r="C72" i="23"/>
  <c r="U31" i="23"/>
  <c r="M42" i="16" s="1"/>
  <c r="N31" i="23"/>
  <c r="U45" i="23"/>
  <c r="M43" i="16" s="1"/>
  <c r="N45" i="23"/>
  <c r="D72" i="23"/>
  <c r="O31" i="23"/>
  <c r="E72" i="23"/>
  <c r="O45" i="23"/>
  <c r="P31" i="23"/>
  <c r="P45" i="23"/>
  <c r="E72" i="22"/>
  <c r="P31" i="22"/>
  <c r="D72" i="22"/>
  <c r="O45" i="22"/>
  <c r="O48" i="22" s="1"/>
  <c r="K31" i="16"/>
  <c r="L31" i="16" s="1"/>
  <c r="G27" i="16"/>
  <c r="U31" i="22"/>
  <c r="M27" i="16" s="1"/>
  <c r="U45" i="22"/>
  <c r="M28" i="16" s="1"/>
  <c r="G24" i="16"/>
  <c r="C72" i="22"/>
  <c r="N31" i="22"/>
  <c r="N48" i="22" s="1"/>
  <c r="P45" i="22"/>
  <c r="K30" i="16"/>
  <c r="L30" i="16" s="1"/>
  <c r="O21" i="21"/>
  <c r="O7" i="21"/>
  <c r="O31" i="21"/>
  <c r="O45" i="21"/>
  <c r="P31" i="21"/>
  <c r="P45" i="21"/>
  <c r="M12" i="16"/>
  <c r="N31" i="21"/>
  <c r="N45" i="21"/>
  <c r="D18" i="19"/>
  <c r="O17" i="19" s="1"/>
  <c r="C18" i="19"/>
  <c r="N17" i="19" s="1"/>
  <c r="D26" i="19"/>
  <c r="C26" i="19"/>
  <c r="B26" i="19"/>
  <c r="D25" i="19"/>
  <c r="C25" i="19"/>
  <c r="B25" i="19"/>
  <c r="B18" i="19"/>
  <c r="M17" i="19" s="1"/>
  <c r="T17" i="19"/>
  <c r="T16" i="19"/>
  <c r="T8" i="19"/>
  <c r="O8" i="19"/>
  <c r="M8" i="19"/>
  <c r="N8" i="19"/>
  <c r="N7" i="19"/>
  <c r="O24" i="23" l="1"/>
  <c r="P24" i="21"/>
  <c r="U24" i="22"/>
  <c r="P24" i="23"/>
  <c r="U24" i="23"/>
  <c r="M40" i="16"/>
  <c r="P24" i="22"/>
  <c r="O16" i="19"/>
  <c r="O18" i="19" s="1"/>
  <c r="G15" i="16"/>
  <c r="C27" i="19"/>
  <c r="N16" i="19"/>
  <c r="N18" i="19" s="1"/>
  <c r="T18" i="19"/>
  <c r="G9" i="16"/>
  <c r="O24" i="21"/>
  <c r="M13" i="16"/>
  <c r="M10" i="16"/>
  <c r="G45" i="16"/>
  <c r="O48" i="23"/>
  <c r="N48" i="23"/>
  <c r="P48" i="23"/>
  <c r="U48" i="23"/>
  <c r="U48" i="22"/>
  <c r="G30" i="16"/>
  <c r="P48" i="22"/>
  <c r="O48" i="21"/>
  <c r="P48" i="21"/>
  <c r="N48" i="21"/>
  <c r="M16" i="19"/>
  <c r="M18" i="19" s="1"/>
  <c r="T7" i="19"/>
  <c r="T9" i="19" s="1"/>
  <c r="M7" i="19"/>
  <c r="M9" i="19" s="1"/>
  <c r="O7" i="19"/>
  <c r="N9" i="19"/>
  <c r="B27" i="19"/>
  <c r="D27" i="19"/>
  <c r="O9" i="19" l="1"/>
  <c r="L9" i="16"/>
  <c r="K9" i="16"/>
  <c r="N7" i="12" l="1"/>
  <c r="O7" i="12"/>
  <c r="N8" i="12"/>
  <c r="O8" i="12"/>
  <c r="N9" i="12"/>
  <c r="O9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O42" i="12"/>
  <c r="N43" i="12"/>
  <c r="O43" i="12"/>
  <c r="N44" i="12"/>
  <c r="O44" i="12"/>
  <c r="N45" i="12"/>
  <c r="O45" i="12"/>
  <c r="O55" i="12" l="1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O67" i="12"/>
  <c r="P67" i="12"/>
  <c r="O68" i="12"/>
  <c r="P68" i="12"/>
  <c r="O69" i="12"/>
  <c r="P69" i="12"/>
  <c r="O70" i="12"/>
  <c r="P70" i="12"/>
  <c r="O71" i="12"/>
  <c r="P71" i="12"/>
  <c r="O72" i="12"/>
  <c r="P72" i="12"/>
  <c r="O73" i="12"/>
  <c r="P73" i="12"/>
  <c r="O74" i="12"/>
  <c r="P74" i="12"/>
  <c r="O75" i="12"/>
  <c r="P75" i="12"/>
  <c r="O76" i="12"/>
  <c r="P76" i="12"/>
  <c r="O77" i="12"/>
  <c r="P77" i="12"/>
  <c r="O78" i="12"/>
  <c r="P78" i="12"/>
  <c r="O79" i="12"/>
  <c r="P79" i="12"/>
  <c r="O80" i="12"/>
  <c r="P80" i="12"/>
  <c r="O81" i="12"/>
  <c r="P81" i="12"/>
  <c r="O82" i="12"/>
  <c r="P82" i="12"/>
  <c r="O83" i="12"/>
  <c r="P83" i="12"/>
  <c r="O84" i="12"/>
  <c r="P84" i="12"/>
  <c r="O85" i="12"/>
  <c r="P85" i="12"/>
  <c r="O86" i="12"/>
  <c r="P86" i="12"/>
  <c r="O87" i="12"/>
  <c r="P87" i="12"/>
  <c r="O88" i="12"/>
  <c r="P88" i="12"/>
  <c r="O89" i="12"/>
  <c r="P89" i="12"/>
  <c r="O90" i="12"/>
  <c r="P90" i="12"/>
  <c r="O91" i="12"/>
  <c r="P91" i="12"/>
  <c r="O92" i="12"/>
  <c r="P92" i="12"/>
  <c r="O93" i="12"/>
  <c r="P93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O46" i="12"/>
  <c r="D95" i="12"/>
  <c r="D143" i="12" s="1"/>
  <c r="E95" i="12"/>
  <c r="E143" i="12" s="1"/>
  <c r="D96" i="12"/>
  <c r="D144" i="12" s="1"/>
  <c r="E96" i="12"/>
  <c r="E144" i="12" s="1"/>
  <c r="O48" i="12"/>
  <c r="P94" i="12" l="1"/>
  <c r="O94" i="12"/>
  <c r="P46" i="12"/>
  <c r="P96" i="12"/>
  <c r="P95" i="12"/>
  <c r="P48" i="12"/>
  <c r="O96" i="12"/>
  <c r="O95" i="12"/>
  <c r="C95" i="12"/>
  <c r="C143" i="12" s="1"/>
  <c r="C96" i="12"/>
  <c r="C144" i="12" s="1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48" i="12"/>
  <c r="N46" i="12" l="1"/>
  <c r="N94" i="12"/>
  <c r="N96" i="12"/>
  <c r="N95" i="12"/>
</calcChain>
</file>

<file path=xl/sharedStrings.xml><?xml version="1.0" encoding="utf-8"?>
<sst xmlns="http://schemas.openxmlformats.org/spreadsheetml/2006/main" count="1227" uniqueCount="96">
  <si>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</si>
  <si>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</si>
  <si>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</si>
  <si>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</si>
  <si>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</si>
  <si>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</si>
  <si>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</si>
  <si>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</si>
  <si>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</si>
  <si>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</si>
  <si>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</si>
  <si>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</si>
  <si>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</si>
  <si>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</si>
  <si>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</si>
  <si>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</si>
  <si>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</si>
  <si>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</si>
  <si>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</si>
  <si>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</si>
  <si>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</si>
  <si>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</si>
  <si>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</si>
  <si>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</si>
  <si>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</si>
  <si>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</si>
  <si>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</si>
  <si>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</si>
  <si>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</si>
  <si>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</si>
  <si>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</si>
  <si>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</si>
  <si>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</si>
  <si>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</si>
  <si>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</si>
  <si>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</si>
  <si>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</si>
  <si>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</si>
  <si>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</si>
  <si>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</si>
  <si>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</si>
  <si>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</si>
  <si>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</si>
  <si>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</si>
  <si>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</si>
  <si>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</si>
  <si>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</si>
  <si>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</si>
  <si>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</si>
  <si>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</si>
  <si>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</si>
  <si>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</si>
  <si>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</si>
  <si>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</si>
  <si>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</si>
  <si>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</si>
  <si>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</si>
  <si>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</si>
  <si>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</si>
  <si>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</si>
  <si>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</si>
  <si>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</si>
  <si>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</si>
  <si>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</si>
  <si>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</si>
  <si>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</si>
  <si>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</si>
  <si>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</si>
  <si>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</si>
  <si>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</si>
  <si>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</si>
  <si>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</si>
  <si>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</si>
  <si>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</si>
  <si>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</si>
  <si>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</si>
  <si>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</si>
  <si>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</si>
  <si>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</si>
  <si>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</si>
  <si>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</si>
  <si>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</si>
  <si>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</si>
  <si>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</si>
  <si>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</si>
  <si>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</si>
  <si>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</si>
  <si>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t>VARIAÇÃO (JAN.-SET)</t>
  </si>
  <si>
    <t>janeiro - março</t>
  </si>
  <si>
    <t>VARIAÇÃO (JAN-MAR)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</si>
  <si>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</si>
  <si>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       </t>
    </r>
    <r>
      <rPr>
        <b/>
        <sz val="11"/>
        <color theme="0"/>
        <rFont val="Calibri"/>
        <family val="2"/>
      </rPr>
      <t>2024 / 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</si>
  <si>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2024</t>
    </r>
  </si>
  <si>
    <t>VENDAS ATÉ MARÇO</t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</si>
  <si>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</si>
  <si>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t>Janeiro - Março 2024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</si>
</sst>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dashed">
        <color theme="8" tint="-0.24994659260841701"/>
      </right>
      <top/>
      <bottom/>
      <diagonal/>
    </border>
    <border>
      <left/>
      <right style="dashed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06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48" xfId="0" applyNumberFormat="1" applyFont="1" applyFill="1" applyBorder="1"/>
    <xf numFmtId="3" fontId="4" fillId="2" borderId="46" xfId="0" applyNumberFormat="1" applyFont="1" applyFill="1" applyBorder="1" applyProtection="1"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4" fontId="0" fillId="0" borderId="19" xfId="0" applyNumberFormat="1" applyBorder="1"/>
    <xf numFmtId="4" fontId="0" fillId="0" borderId="20" xfId="0" applyNumberFormat="1" applyBorder="1"/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93" xfId="0" applyNumberFormat="1" applyBorder="1"/>
    <xf numFmtId="3" fontId="0" fillId="0" borderId="94" xfId="0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23" fillId="3" borderId="0" xfId="2" applyFont="1" applyFill="1" applyAlignment="1">
      <alignment horizontal="center" vertical="center" wrapText="1"/>
    </xf>
    <xf numFmtId="0" fontId="32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4" fillId="2" borderId="66" xfId="8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4" fillId="2" borderId="9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workbookViewId="0">
      <selection activeCell="D5" sqref="D5"/>
    </sheetView>
  </sheetViews>
  <sheetFormatPr defaultRowHeight="15" x14ac:dyDescent="0.25"/>
  <cols>
    <col min="1" max="16384" width="9.140625" style="139"/>
  </cols>
  <sheetData>
    <row r="2" spans="1:9" x14ac:dyDescent="0.25">
      <c r="D2" s="424" t="s">
        <v>49</v>
      </c>
      <c r="E2" s="424"/>
      <c r="F2" s="424"/>
      <c r="G2" s="424"/>
      <c r="H2" s="424"/>
      <c r="I2" s="424"/>
    </row>
    <row r="3" spans="1:9" x14ac:dyDescent="0.25">
      <c r="D3" s="424"/>
      <c r="E3" s="424"/>
      <c r="F3" s="424"/>
      <c r="G3" s="424"/>
      <c r="H3" s="424"/>
      <c r="I3" s="424"/>
    </row>
    <row r="4" spans="1:9" ht="15.75" x14ac:dyDescent="0.25">
      <c r="D4" s="425" t="s">
        <v>95</v>
      </c>
      <c r="E4" s="425"/>
      <c r="F4" s="425"/>
      <c r="G4" s="425"/>
      <c r="H4" s="425"/>
      <c r="I4" s="425"/>
    </row>
    <row r="6" spans="1:9" ht="15" customHeight="1" x14ac:dyDescent="0.25"/>
    <row r="7" spans="1:9" ht="15" customHeight="1" x14ac:dyDescent="0.25">
      <c r="A7" s="140" t="s">
        <v>48</v>
      </c>
    </row>
    <row r="8" spans="1:9" ht="15" customHeight="1" x14ac:dyDescent="0.25"/>
    <row r="9" spans="1:9" ht="15" customHeight="1" x14ac:dyDescent="0.25">
      <c r="A9" s="140" t="s">
        <v>47</v>
      </c>
    </row>
    <row r="10" spans="1:9" ht="15" customHeight="1" x14ac:dyDescent="0.25"/>
    <row r="11" spans="1:9" ht="15" customHeight="1" x14ac:dyDescent="0.25">
      <c r="A11" s="140" t="s">
        <v>50</v>
      </c>
    </row>
    <row r="12" spans="1:9" ht="15" customHeight="1" x14ac:dyDescent="0.25"/>
    <row r="13" spans="1:9" ht="15" customHeight="1" x14ac:dyDescent="0.25">
      <c r="A13" s="140" t="s">
        <v>51</v>
      </c>
    </row>
    <row r="14" spans="1:9" ht="15" customHeight="1" x14ac:dyDescent="0.25"/>
    <row r="15" spans="1:9" ht="15" customHeight="1" x14ac:dyDescent="0.25">
      <c r="A15" s="140" t="s">
        <v>54</v>
      </c>
    </row>
    <row r="16" spans="1:9" ht="15" customHeight="1" x14ac:dyDescent="0.25"/>
    <row r="17" spans="1:1" ht="15" customHeight="1" x14ac:dyDescent="0.25">
      <c r="A17" s="140" t="s">
        <v>55</v>
      </c>
    </row>
    <row r="18" spans="1:1" ht="15" customHeight="1" x14ac:dyDescent="0.25"/>
    <row r="19" spans="1:1" ht="15" customHeight="1" x14ac:dyDescent="0.25">
      <c r="A19" s="140" t="s">
        <v>53</v>
      </c>
    </row>
    <row r="20" spans="1:1" ht="15" customHeight="1" x14ac:dyDescent="0.25"/>
    <row r="21" spans="1:1" ht="15" customHeight="1" x14ac:dyDescent="0.25">
      <c r="A21" s="140" t="s">
        <v>52</v>
      </c>
    </row>
    <row r="22" spans="1:1" ht="15" customHeight="1" x14ac:dyDescent="0.25"/>
    <row r="23" spans="1:1" ht="15" customHeight="1" x14ac:dyDescent="0.25">
      <c r="A23" s="140" t="s">
        <v>60</v>
      </c>
    </row>
    <row r="24" spans="1:1" ht="15" customHeight="1" x14ac:dyDescent="0.25"/>
    <row r="25" spans="1:1" ht="15" customHeight="1" x14ac:dyDescent="0.25">
      <c r="A25" s="140" t="s">
        <v>61</v>
      </c>
    </row>
    <row r="26" spans="1:1" ht="15" customHeight="1" x14ac:dyDescent="0.25"/>
    <row r="27" spans="1:1" ht="15" customHeight="1" x14ac:dyDescent="0.25">
      <c r="A27" s="140" t="s">
        <v>63</v>
      </c>
    </row>
    <row r="28" spans="1:1" ht="15" customHeight="1" x14ac:dyDescent="0.25"/>
    <row r="29" spans="1:1" ht="15" customHeight="1" x14ac:dyDescent="0.25">
      <c r="A29" s="153" t="s">
        <v>75</v>
      </c>
    </row>
    <row r="30" spans="1:1" ht="15" customHeight="1" x14ac:dyDescent="0.25"/>
    <row r="31" spans="1:1" ht="15" customHeight="1" x14ac:dyDescent="0.25">
      <c r="A31" s="153" t="s">
        <v>76</v>
      </c>
    </row>
    <row r="32" spans="1:1" ht="15" customHeight="1" x14ac:dyDescent="0.25"/>
    <row r="33" spans="1:1" x14ac:dyDescent="0.25">
      <c r="A33" s="153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Z141"/>
  <sheetViews>
    <sheetView topLeftCell="A68" workbookViewId="0">
      <selection activeCell="J134" sqref="J134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</row>
    <row r="4" spans="1:26" ht="15.75" thickBot="1" x14ac:dyDescent="0.3"/>
    <row r="5" spans="1:26" ht="24" customHeight="1" x14ac:dyDescent="0.25">
      <c r="A5" s="460" t="s">
        <v>28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85">
        <v>2019</v>
      </c>
      <c r="R5" s="472">
        <v>2020</v>
      </c>
      <c r="S5" s="472">
        <v>2021</v>
      </c>
      <c r="T5" s="472">
        <v>2022</v>
      </c>
      <c r="U5" s="482">
        <v>2023</v>
      </c>
      <c r="V5" s="470" t="str">
        <f>K5</f>
        <v>janeiro - março</v>
      </c>
      <c r="W5" s="471"/>
      <c r="Y5" s="496" t="s">
        <v>90</v>
      </c>
      <c r="Z5" s="497"/>
    </row>
    <row r="6" spans="1:26" ht="21.75" customHeight="1" thickBot="1" x14ac:dyDescent="0.3">
      <c r="A6" s="491"/>
      <c r="B6" s="492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501"/>
      <c r="R6" s="487"/>
      <c r="S6" s="487"/>
      <c r="T6" s="487"/>
      <c r="U6" s="502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20851579.087000001</v>
      </c>
      <c r="J7" s="15">
        <v>20735109.847999994</v>
      </c>
      <c r="K7" s="418">
        <v>3868314.8130000001</v>
      </c>
      <c r="L7" s="419">
        <v>4109361.8649999993</v>
      </c>
      <c r="N7" s="134">
        <f t="shared" ref="N7:T7" si="0">C7/C45</f>
        <v>0.16972846980551387</v>
      </c>
      <c r="O7" s="259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0.17704576152653625</v>
      </c>
      <c r="S7" s="410">
        <f t="shared" si="0"/>
        <v>0.17328196252462968</v>
      </c>
      <c r="T7" s="410">
        <f t="shared" si="0"/>
        <v>0.17132317606802283</v>
      </c>
      <c r="U7" s="27">
        <f>J7/J45</f>
        <v>0.16907613660575968</v>
      </c>
      <c r="V7" s="20">
        <f>K7/K45</f>
        <v>0.13816243263597941</v>
      </c>
      <c r="W7" s="234">
        <f>L7/L45</f>
        <v>0.13903021466865234</v>
      </c>
      <c r="Y7" s="102">
        <f>(L7-K7)/K7</f>
        <v>6.2313194156258349E-2</v>
      </c>
      <c r="Z7" s="101">
        <f>(W7-V7)*100</f>
        <v>8.677820326729313E-2</v>
      </c>
    </row>
    <row r="8" spans="1:26" ht="20.100000000000001" customHeight="1" x14ac:dyDescent="0.25">
      <c r="A8" s="24"/>
      <c r="B8" t="s">
        <v>85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1298618.3009999988</v>
      </c>
      <c r="J8" s="12">
        <v>1463260.3070000005</v>
      </c>
      <c r="K8" s="11">
        <v>274662.70699999999</v>
      </c>
      <c r="L8" s="161">
        <v>312295.54200000007</v>
      </c>
      <c r="N8" s="77">
        <f t="shared" ref="N8:T8" si="1">C8/C7</f>
        <v>2.6249139286006702E-2</v>
      </c>
      <c r="O8" s="37">
        <f t="shared" si="1"/>
        <v>2.3146858668846582E-2</v>
      </c>
      <c r="P8" s="18">
        <f t="shared" si="1"/>
        <v>3.5132059101834937E-2</v>
      </c>
      <c r="Q8" s="18">
        <f t="shared" si="1"/>
        <v>3.404074400013489E-2</v>
      </c>
      <c r="R8" s="18">
        <f t="shared" si="1"/>
        <v>2.9911669085546749E-2</v>
      </c>
      <c r="S8" s="404">
        <f t="shared" si="1"/>
        <v>4.806026009646111E-2</v>
      </c>
      <c r="T8" s="404">
        <f t="shared" si="1"/>
        <v>6.2279134620055104E-2</v>
      </c>
      <c r="U8" s="172">
        <f>J8/J7</f>
        <v>7.05692093134071E-2</v>
      </c>
      <c r="V8" s="96">
        <f>K8/K7</f>
        <v>7.100319396884619E-2</v>
      </c>
      <c r="W8" s="78">
        <f>L8/L7</f>
        <v>7.5996116248574802E-2</v>
      </c>
      <c r="Y8" s="107">
        <f t="shared" ref="Y8:Y47" si="2">(L8-K8)/K8</f>
        <v>0.1370147240265861</v>
      </c>
      <c r="Z8" s="104">
        <f t="shared" ref="Z8:Z47" si="3">(W8-V8)*100</f>
        <v>0.49929222797286121</v>
      </c>
    </row>
    <row r="9" spans="1:26" ht="20.100000000000001" customHeight="1" thickBot="1" x14ac:dyDescent="0.3">
      <c r="A9" s="24"/>
      <c r="B9" t="s">
        <v>86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19552960.786000002</v>
      </c>
      <c r="J9" s="12">
        <v>19271849.540999994</v>
      </c>
      <c r="K9" s="11">
        <v>3593652.1060000001</v>
      </c>
      <c r="L9" s="161">
        <v>3797066.3229999994</v>
      </c>
      <c r="N9" s="77">
        <f t="shared" ref="N9:T9" si="4">C9/C7</f>
        <v>0.9737508607139933</v>
      </c>
      <c r="O9" s="37">
        <f t="shared" si="4"/>
        <v>0.97685314133115342</v>
      </c>
      <c r="P9" s="18">
        <f t="shared" si="4"/>
        <v>0.96486794089816508</v>
      </c>
      <c r="Q9" s="18">
        <f t="shared" si="4"/>
        <v>0.9659592559998651</v>
      </c>
      <c r="R9" s="18">
        <f t="shared" si="4"/>
        <v>0.97008833091445323</v>
      </c>
      <c r="S9" s="404">
        <f t="shared" si="4"/>
        <v>0.95193973990353886</v>
      </c>
      <c r="T9" s="404">
        <f t="shared" si="4"/>
        <v>0.93772086537994492</v>
      </c>
      <c r="U9" s="172">
        <f>J9/J7</f>
        <v>0.92943079068659296</v>
      </c>
      <c r="V9" s="96">
        <f>K9/K7</f>
        <v>0.92899680603115387</v>
      </c>
      <c r="W9" s="78">
        <f>L9/L7</f>
        <v>0.92400388375142528</v>
      </c>
      <c r="Y9" s="105">
        <f t="shared" si="2"/>
        <v>5.6603758794674837E-2</v>
      </c>
      <c r="Z9" s="104">
        <f t="shared" si="3"/>
        <v>-0.49929222797285844</v>
      </c>
    </row>
    <row r="10" spans="1:26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381522.97300000011</v>
      </c>
      <c r="J10" s="15">
        <v>393467.59299999999</v>
      </c>
      <c r="K10" s="418">
        <v>88461.209000000032</v>
      </c>
      <c r="L10" s="419">
        <v>83056.831000000006</v>
      </c>
      <c r="N10" s="134">
        <f t="shared" ref="N10:T10" si="5">C10/C45</f>
        <v>4.9136578932567508E-3</v>
      </c>
      <c r="O10" s="259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2.4520263527131555E-3</v>
      </c>
      <c r="S10" s="410">
        <f t="shared" si="5"/>
        <v>2.5319453188924093E-3</v>
      </c>
      <c r="T10" s="410">
        <f t="shared" si="5"/>
        <v>3.1347135487703091E-3</v>
      </c>
      <c r="U10" s="27">
        <f>J10/J45</f>
        <v>3.2083736711153339E-3</v>
      </c>
      <c r="V10" s="20">
        <f>K10/K45</f>
        <v>3.1595194342213429E-3</v>
      </c>
      <c r="W10" s="234">
        <f>L10/L45</f>
        <v>2.8100248707661527E-3</v>
      </c>
      <c r="Y10" s="102">
        <f t="shared" si="2"/>
        <v>-6.109319622796501E-2</v>
      </c>
      <c r="Z10" s="101">
        <f t="shared" si="3"/>
        <v>-3.494945634551902E-2</v>
      </c>
    </row>
    <row r="11" spans="1:26" ht="20.100000000000001" customHeight="1" x14ac:dyDescent="0.25">
      <c r="A11" s="24"/>
      <c r="B11" t="s">
        <v>85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283423.1370000001</v>
      </c>
      <c r="J11" s="12">
        <v>285689.408</v>
      </c>
      <c r="K11" s="11">
        <v>68057.624000000025</v>
      </c>
      <c r="L11" s="161">
        <v>54006.738000000005</v>
      </c>
      <c r="N11" s="77">
        <f t="shared" ref="N11:T11" si="6">C11/C10</f>
        <v>0.96360237458063724</v>
      </c>
      <c r="O11" s="37">
        <f t="shared" si="6"/>
        <v>0.94817236324716725</v>
      </c>
      <c r="P11" s="18">
        <f t="shared" si="6"/>
        <v>0.86713871063099801</v>
      </c>
      <c r="Q11" s="18">
        <f t="shared" si="6"/>
        <v>0.76941856942467934</v>
      </c>
      <c r="R11" s="18">
        <f t="shared" si="6"/>
        <v>0.76877444542004403</v>
      </c>
      <c r="S11" s="404">
        <f t="shared" si="6"/>
        <v>0.71736248838059957</v>
      </c>
      <c r="T11" s="404">
        <f t="shared" si="6"/>
        <v>0.74287305629692713</v>
      </c>
      <c r="U11" s="172">
        <f>J11/J10</f>
        <v>0.72608116419895352</v>
      </c>
      <c r="V11" s="96">
        <f>K11/K10</f>
        <v>0.76934991923974272</v>
      </c>
      <c r="W11" s="78">
        <f>L11/L10</f>
        <v>0.65023836510208299</v>
      </c>
      <c r="Y11" s="107">
        <f t="shared" si="2"/>
        <v>-0.20645572346163621</v>
      </c>
      <c r="Z11" s="104">
        <f t="shared" si="3"/>
        <v>-11.911155413765972</v>
      </c>
    </row>
    <row r="12" spans="1:26" ht="20.100000000000001" customHeight="1" thickBot="1" x14ac:dyDescent="0.3">
      <c r="A12" s="24"/>
      <c r="B12" t="s">
        <v>86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98099.835999999981</v>
      </c>
      <c r="J12" s="12">
        <v>107778.18499999997</v>
      </c>
      <c r="K12" s="11">
        <v>20403.584999999999</v>
      </c>
      <c r="L12" s="161">
        <v>29050.093000000004</v>
      </c>
      <c r="N12" s="77">
        <f t="shared" ref="N12:T12" si="7">C12/C10</f>
        <v>3.6397625419362735E-2</v>
      </c>
      <c r="O12" s="37">
        <f t="shared" si="7"/>
        <v>5.1827636752832779E-2</v>
      </c>
      <c r="P12" s="18">
        <f t="shared" si="7"/>
        <v>0.13286128936900199</v>
      </c>
      <c r="Q12" s="18">
        <f t="shared" si="7"/>
        <v>0.23058143057532071</v>
      </c>
      <c r="R12" s="18">
        <f t="shared" si="7"/>
        <v>0.23122555457995603</v>
      </c>
      <c r="S12" s="404">
        <f t="shared" si="7"/>
        <v>0.28263751161940048</v>
      </c>
      <c r="T12" s="404">
        <f t="shared" si="7"/>
        <v>0.25712694370307276</v>
      </c>
      <c r="U12" s="172">
        <f>J12/J10</f>
        <v>0.27391883580104642</v>
      </c>
      <c r="V12" s="96">
        <f>K12/K10</f>
        <v>0.2306500807602572</v>
      </c>
      <c r="W12" s="78">
        <f>L12/L10</f>
        <v>0.34976163489791712</v>
      </c>
      <c r="Y12" s="105">
        <f t="shared" si="2"/>
        <v>0.42377395933116685</v>
      </c>
      <c r="Z12" s="104">
        <f t="shared" si="3"/>
        <v>11.911155413765991</v>
      </c>
    </row>
    <row r="13" spans="1:26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15633416.189999985</v>
      </c>
      <c r="J13" s="15">
        <v>16561773.340000013</v>
      </c>
      <c r="K13" s="418">
        <v>3827725.6230000006</v>
      </c>
      <c r="L13" s="419">
        <v>4393968.0040000007</v>
      </c>
      <c r="N13" s="134">
        <f t="shared" ref="N13:T13" si="8">C13/C45</f>
        <v>0.10710724608689627</v>
      </c>
      <c r="O13" s="259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0.10998306230506669</v>
      </c>
      <c r="S13" s="410">
        <f t="shared" si="8"/>
        <v>0.11917458342998284</v>
      </c>
      <c r="T13" s="410">
        <f t="shared" si="8"/>
        <v>0.12844909746590291</v>
      </c>
      <c r="U13" s="27">
        <f>J13/J45</f>
        <v>0.13504633793572907</v>
      </c>
      <c r="V13" s="20">
        <f>K13/K45</f>
        <v>0.13671273128016478</v>
      </c>
      <c r="W13" s="234">
        <f>L13/L45</f>
        <v>0.14865916775214685</v>
      </c>
      <c r="Y13" s="102">
        <f t="shared" si="2"/>
        <v>0.14793181036738065</v>
      </c>
      <c r="Z13" s="101">
        <f t="shared" si="3"/>
        <v>1.1946436471982069</v>
      </c>
    </row>
    <row r="14" spans="1:26" ht="20.100000000000001" customHeight="1" x14ac:dyDescent="0.25">
      <c r="A14" s="24"/>
      <c r="B14" t="s">
        <v>85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508844.44599999965</v>
      </c>
      <c r="J14" s="12">
        <v>518627.1860000001</v>
      </c>
      <c r="K14" s="11">
        <v>140348.09900000002</v>
      </c>
      <c r="L14" s="161">
        <v>108250.67899999999</v>
      </c>
      <c r="N14" s="77">
        <f t="shared" ref="N14:T14" si="9">C14/C13</f>
        <v>0.16604164085907627</v>
      </c>
      <c r="O14" s="37">
        <f t="shared" si="9"/>
        <v>0.11717239275002839</v>
      </c>
      <c r="P14" s="18">
        <f t="shared" si="9"/>
        <v>9.9984464314027188E-2</v>
      </c>
      <c r="Q14" s="18">
        <f t="shared" si="9"/>
        <v>5.2831499286814944E-2</v>
      </c>
      <c r="R14" s="18">
        <f t="shared" si="9"/>
        <v>3.6418808164385232E-2</v>
      </c>
      <c r="S14" s="404">
        <f t="shared" si="9"/>
        <v>3.679610439147158E-2</v>
      </c>
      <c r="T14" s="404">
        <f t="shared" si="9"/>
        <v>3.2548512738085053E-2</v>
      </c>
      <c r="U14" s="172">
        <f>J14/J13</f>
        <v>3.1314713427903956E-2</v>
      </c>
      <c r="V14" s="96">
        <f>K14/K13</f>
        <v>3.6666185830216698E-2</v>
      </c>
      <c r="W14" s="78">
        <f>L14/L13</f>
        <v>2.4636201014994915E-2</v>
      </c>
      <c r="Y14" s="107">
        <f t="shared" si="2"/>
        <v>-0.22869864450390612</v>
      </c>
      <c r="Z14" s="104">
        <f t="shared" si="3"/>
        <v>-1.2029984815221784</v>
      </c>
    </row>
    <row r="15" spans="1:26" ht="20.100000000000001" customHeight="1" thickBot="1" x14ac:dyDescent="0.3">
      <c r="A15" s="24"/>
      <c r="B15" t="s">
        <v>86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15124571.743999984</v>
      </c>
      <c r="J15" s="12">
        <v>16043146.154000012</v>
      </c>
      <c r="K15" s="11">
        <v>3687377.5240000007</v>
      </c>
      <c r="L15" s="161">
        <v>4285717.3250000011</v>
      </c>
      <c r="N15" s="77">
        <f t="shared" ref="N15:T15" si="10">C15/C13</f>
        <v>0.83395835914092376</v>
      </c>
      <c r="O15" s="37">
        <f t="shared" si="10"/>
        <v>0.88282760724997156</v>
      </c>
      <c r="P15" s="18">
        <f t="shared" si="10"/>
        <v>0.90001553568597281</v>
      </c>
      <c r="Q15" s="18">
        <f t="shared" si="10"/>
        <v>0.94716850071318504</v>
      </c>
      <c r="R15" s="18">
        <f t="shared" si="10"/>
        <v>0.96358119183561475</v>
      </c>
      <c r="S15" s="404">
        <f t="shared" si="10"/>
        <v>0.96320389560852837</v>
      </c>
      <c r="T15" s="404">
        <f t="shared" si="10"/>
        <v>0.96745148726191488</v>
      </c>
      <c r="U15" s="172">
        <f>J15/J13</f>
        <v>0.96868528657209596</v>
      </c>
      <c r="V15" s="96">
        <f>K15/K13</f>
        <v>0.96333381416978336</v>
      </c>
      <c r="W15" s="78">
        <f>L15/L13</f>
        <v>0.97536379898500514</v>
      </c>
      <c r="Y15" s="105">
        <f t="shared" si="2"/>
        <v>0.16226703045879939</v>
      </c>
      <c r="Z15" s="104">
        <f t="shared" si="3"/>
        <v>1.2029984815221773</v>
      </c>
    </row>
    <row r="16" spans="1:26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15"/>
      <c r="K16" s="418"/>
      <c r="L16" s="419"/>
      <c r="N16" s="134">
        <f t="shared" ref="N16:T16" si="11">C16/C45</f>
        <v>9.8886259050122547E-4</v>
      </c>
      <c r="O16" s="259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6.798333674725369E-4</v>
      </c>
      <c r="S16" s="410">
        <f t="shared" si="11"/>
        <v>0</v>
      </c>
      <c r="T16" s="410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12"/>
      <c r="K17" s="11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>G17/G16</f>
        <v>1</v>
      </c>
      <c r="S17" s="404"/>
      <c r="T17" s="404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36185.61</v>
      </c>
      <c r="J18" s="15">
        <v>33930.389999999985</v>
      </c>
      <c r="K18" s="418">
        <v>8444.7849999999999</v>
      </c>
      <c r="L18" s="419">
        <v>7931.9549999999999</v>
      </c>
      <c r="N18" s="134">
        <f t="shared" ref="N18:T18" si="12">C18/C45</f>
        <v>3.0864650914874908E-4</v>
      </c>
      <c r="O18" s="259">
        <f t="shared" si="12"/>
        <v>2.4244477746609554E-4</v>
      </c>
      <c r="P18" s="21">
        <f t="shared" si="12"/>
        <v>2.0694350900920139E-4</v>
      </c>
      <c r="Q18" s="21">
        <f t="shared" si="12"/>
        <v>2.374298285266915E-4</v>
      </c>
      <c r="R18" s="21">
        <f t="shared" si="12"/>
        <v>4.8167059279370048E-4</v>
      </c>
      <c r="S18" s="410">
        <f t="shared" si="12"/>
        <v>2.7761138484518662E-4</v>
      </c>
      <c r="T18" s="410">
        <f t="shared" si="12"/>
        <v>2.9731242930296193E-4</v>
      </c>
      <c r="U18" s="27">
        <f>J18/J45</f>
        <v>2.7667175610743364E-4</v>
      </c>
      <c r="V18" s="20">
        <f>K18/K45</f>
        <v>3.0161765396311587E-4</v>
      </c>
      <c r="W18" s="234">
        <f>L18/L45</f>
        <v>2.6835831027309406E-4</v>
      </c>
      <c r="Y18" s="102">
        <f t="shared" si="2"/>
        <v>-6.0727419348153913E-2</v>
      </c>
      <c r="Z18" s="101">
        <f t="shared" si="3"/>
        <v>-3.3259343690021812E-3</v>
      </c>
    </row>
    <row r="19" spans="1:26" ht="20.100000000000001" customHeight="1" x14ac:dyDescent="0.25">
      <c r="A19" s="24"/>
      <c r="B19" t="s">
        <v>85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30762.610999999997</v>
      </c>
      <c r="J19" s="12">
        <v>27207.751999999986</v>
      </c>
      <c r="K19" s="11">
        <v>7423.1639999999998</v>
      </c>
      <c r="L19" s="161">
        <v>6598.1450000000004</v>
      </c>
      <c r="N19" s="77">
        <f t="shared" ref="N19:T19" si="13">C19/C18</f>
        <v>0.87428402716268083</v>
      </c>
      <c r="O19" s="37">
        <f t="shared" si="13"/>
        <v>0.80085896777035459</v>
      </c>
      <c r="P19" s="18">
        <f t="shared" si="13"/>
        <v>0.74328295549958023</v>
      </c>
      <c r="Q19" s="18">
        <f t="shared" si="13"/>
        <v>0.76707003785830175</v>
      </c>
      <c r="R19" s="18">
        <f t="shared" si="13"/>
        <v>0.53571230675458525</v>
      </c>
      <c r="S19" s="404">
        <f t="shared" si="13"/>
        <v>0.74520246074740615</v>
      </c>
      <c r="T19" s="404">
        <f t="shared" si="13"/>
        <v>0.85013382391508663</v>
      </c>
      <c r="U19" s="172">
        <f>J19/J18</f>
        <v>0.80186971030984311</v>
      </c>
      <c r="V19" s="96">
        <f>K19/K18</f>
        <v>0.87902344464660731</v>
      </c>
      <c r="W19" s="78">
        <f>L19/L18</f>
        <v>0.83184347364552624</v>
      </c>
      <c r="Y19" s="107">
        <f t="shared" si="2"/>
        <v>-0.11114115220948902</v>
      </c>
      <c r="Z19" s="104">
        <f t="shared" si="3"/>
        <v>-4.7179971001081071</v>
      </c>
    </row>
    <row r="20" spans="1:26" ht="20.100000000000001" customHeight="1" thickBot="1" x14ac:dyDescent="0.3">
      <c r="A20" s="24"/>
      <c r="B20" t="s">
        <v>86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5422.9989999999998</v>
      </c>
      <c r="J20" s="12">
        <v>6722.6380000000017</v>
      </c>
      <c r="K20" s="11">
        <v>1021.621</v>
      </c>
      <c r="L20" s="161">
        <v>1333.81</v>
      </c>
      <c r="N20" s="77">
        <f t="shared" ref="N20:T20" si="14">C20/C18</f>
        <v>0.12571597283731917</v>
      </c>
      <c r="O20" s="37">
        <f t="shared" si="14"/>
        <v>0.19914103222964541</v>
      </c>
      <c r="P20" s="18">
        <f t="shared" si="14"/>
        <v>0.25671704450041982</v>
      </c>
      <c r="Q20" s="18">
        <f t="shared" si="14"/>
        <v>0.23292996214169823</v>
      </c>
      <c r="R20" s="18">
        <f t="shared" si="14"/>
        <v>0.46428769324541475</v>
      </c>
      <c r="S20" s="404">
        <f t="shared" si="14"/>
        <v>0.25479753925259391</v>
      </c>
      <c r="T20" s="404">
        <f t="shared" si="14"/>
        <v>0.14986617608491332</v>
      </c>
      <c r="U20" s="172">
        <f>J20/J18</f>
        <v>0.19813028969015695</v>
      </c>
      <c r="V20" s="96">
        <f>K20/K18</f>
        <v>0.12097655535339266</v>
      </c>
      <c r="W20" s="78">
        <f>L20/L18</f>
        <v>0.16815652635447376</v>
      </c>
      <c r="Y20" s="105">
        <f t="shared" si="2"/>
        <v>0.30558201133296981</v>
      </c>
      <c r="Z20" s="104">
        <f t="shared" si="3"/>
        <v>4.7179971001081098</v>
      </c>
    </row>
    <row r="21" spans="1:26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301390.63600000017</v>
      </c>
      <c r="J21" s="15">
        <v>415059.65500000009</v>
      </c>
      <c r="K21" s="418">
        <v>86868.175999999992</v>
      </c>
      <c r="L21" s="419">
        <v>125935.16499999996</v>
      </c>
      <c r="N21" s="134">
        <f t="shared" ref="N21:T21" si="15">C21/C45</f>
        <v>9.6836179181117709E-3</v>
      </c>
      <c r="O21" s="259">
        <f t="shared" si="15"/>
        <v>6.7874926048202104E-3</v>
      </c>
      <c r="P21" s="21">
        <f t="shared" si="15"/>
        <v>9.2623813988679232E-3</v>
      </c>
      <c r="Q21" s="21">
        <f t="shared" si="15"/>
        <v>7.0940989450126914E-3</v>
      </c>
      <c r="R21" s="21">
        <f t="shared" si="15"/>
        <v>4.5076826730896767E-3</v>
      </c>
      <c r="S21" s="410">
        <f t="shared" si="15"/>
        <v>3.2036148191953153E-3</v>
      </c>
      <c r="T21" s="410">
        <f t="shared" si="15"/>
        <v>2.4763208954699059E-3</v>
      </c>
      <c r="U21" s="27">
        <f>J21/J45</f>
        <v>3.3844374803294517E-3</v>
      </c>
      <c r="V21" s="20">
        <f>K21/K45</f>
        <v>3.1026219671874472E-3</v>
      </c>
      <c r="W21" s="234">
        <f>L21/L45</f>
        <v>4.2607084991484806E-3</v>
      </c>
      <c r="Y21" s="102">
        <f t="shared" si="2"/>
        <v>0.44972728562874364</v>
      </c>
      <c r="Z21" s="101">
        <f t="shared" si="3"/>
        <v>0.11580865319610334</v>
      </c>
    </row>
    <row r="22" spans="1:26" ht="20.100000000000001" customHeight="1" x14ac:dyDescent="0.25">
      <c r="A22" s="24"/>
      <c r="B22" t="s">
        <v>85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76698.073000000033</v>
      </c>
      <c r="J22" s="12">
        <v>55568.779000000017</v>
      </c>
      <c r="K22" s="11">
        <v>17340.475999999999</v>
      </c>
      <c r="L22" s="161">
        <v>12475.928999999998</v>
      </c>
      <c r="N22" s="77">
        <f t="shared" ref="N22:T22" si="16">C22/C21</f>
        <v>0.73842825456663652</v>
      </c>
      <c r="O22" s="37">
        <f t="shared" si="16"/>
        <v>0.67815877944269332</v>
      </c>
      <c r="P22" s="18">
        <f t="shared" si="16"/>
        <v>0.72050657702206844</v>
      </c>
      <c r="Q22" s="18">
        <f t="shared" si="16"/>
        <v>0.66953000909572224</v>
      </c>
      <c r="R22" s="18">
        <f t="shared" si="16"/>
        <v>0.58743573296491836</v>
      </c>
      <c r="S22" s="404">
        <f t="shared" si="16"/>
        <v>0.4560396134138191</v>
      </c>
      <c r="T22" s="404">
        <f t="shared" si="16"/>
        <v>0.25448061033986469</v>
      </c>
      <c r="U22" s="172">
        <f>J22/J21</f>
        <v>0.13388142723724861</v>
      </c>
      <c r="V22" s="96">
        <f>K22/K21</f>
        <v>0.19961828138304644</v>
      </c>
      <c r="W22" s="78">
        <f>L22/L21</f>
        <v>9.9066285417579766E-2</v>
      </c>
      <c r="Y22" s="107">
        <f t="shared" si="2"/>
        <v>-0.28053134181553036</v>
      </c>
      <c r="Z22" s="104">
        <f t="shared" si="3"/>
        <v>-10.055199596546666</v>
      </c>
    </row>
    <row r="23" spans="1:26" ht="20.100000000000001" customHeight="1" thickBot="1" x14ac:dyDescent="0.3">
      <c r="A23" s="24"/>
      <c r="B23" t="s">
        <v>86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224692.56300000011</v>
      </c>
      <c r="J23" s="12">
        <v>359490.87600000005</v>
      </c>
      <c r="K23" s="11">
        <v>69527.7</v>
      </c>
      <c r="L23" s="161">
        <v>113459.23599999996</v>
      </c>
      <c r="N23" s="77">
        <f t="shared" ref="N23:T23" si="17">C23/C21</f>
        <v>0.26157174543336348</v>
      </c>
      <c r="O23" s="37">
        <f t="shared" si="17"/>
        <v>0.32184122055730674</v>
      </c>
      <c r="P23" s="18">
        <f t="shared" si="17"/>
        <v>0.2794934229779315</v>
      </c>
      <c r="Q23" s="18">
        <f t="shared" si="17"/>
        <v>0.3304699909042777</v>
      </c>
      <c r="R23" s="18">
        <f t="shared" si="17"/>
        <v>0.41256426703508164</v>
      </c>
      <c r="S23" s="404">
        <f t="shared" si="17"/>
        <v>0.54396038658618096</v>
      </c>
      <c r="T23" s="404">
        <f t="shared" si="17"/>
        <v>0.7455193896601352</v>
      </c>
      <c r="U23" s="172">
        <f>J23/J21</f>
        <v>0.86611857276275139</v>
      </c>
      <c r="V23" s="96">
        <f>K23/K21</f>
        <v>0.80038171861695362</v>
      </c>
      <c r="W23" s="78">
        <f>L23/L21</f>
        <v>0.90093371458242022</v>
      </c>
      <c r="Y23" s="105">
        <f t="shared" si="2"/>
        <v>0.63185659816159556</v>
      </c>
      <c r="Z23" s="104">
        <f t="shared" si="3"/>
        <v>10.055199596546661</v>
      </c>
    </row>
    <row r="24" spans="1:26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5953353.018000002</v>
      </c>
      <c r="J24" s="15">
        <v>5518792.9460000014</v>
      </c>
      <c r="K24" s="418">
        <v>1251054.0719999997</v>
      </c>
      <c r="L24" s="419">
        <v>1345839.4409999996</v>
      </c>
      <c r="N24" s="134">
        <f t="shared" ref="N24:T24" si="18">C24/C45</f>
        <v>5.6896455192564255E-2</v>
      </c>
      <c r="O24" s="259">
        <f t="shared" si="18"/>
        <v>5.3257762923004374E-2</v>
      </c>
      <c r="P24" s="21">
        <f t="shared" si="18"/>
        <v>5.6322907840219039E-2</v>
      </c>
      <c r="Q24" s="21">
        <f t="shared" si="18"/>
        <v>5.2866996880643641E-2</v>
      </c>
      <c r="R24" s="21">
        <f t="shared" si="18"/>
        <v>4.8513199131863062E-2</v>
      </c>
      <c r="S24" s="410">
        <f t="shared" si="18"/>
        <v>4.5764125910310954E-2</v>
      </c>
      <c r="T24" s="410">
        <f t="shared" si="18"/>
        <v>4.8914633421398741E-2</v>
      </c>
      <c r="U24" s="27">
        <f>J24/J45</f>
        <v>4.5000783544283995E-2</v>
      </c>
      <c r="V24" s="20">
        <f>K24/K45</f>
        <v>4.4683197284198825E-2</v>
      </c>
      <c r="W24" s="234">
        <f>L24/L45</f>
        <v>4.553318800795584E-2</v>
      </c>
      <c r="Y24" s="102">
        <f t="shared" si="2"/>
        <v>7.5764406288587632E-2</v>
      </c>
      <c r="Z24" s="101">
        <f t="shared" si="3"/>
        <v>8.4999072375701451E-2</v>
      </c>
    </row>
    <row r="25" spans="1:26" ht="20.100000000000001" customHeight="1" x14ac:dyDescent="0.25">
      <c r="A25" s="24"/>
      <c r="B25" t="s">
        <v>85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1531987.4939999997</v>
      </c>
      <c r="J25" s="12">
        <v>1222705.1649999991</v>
      </c>
      <c r="K25" s="11">
        <v>284940.09399999998</v>
      </c>
      <c r="L25" s="161">
        <v>278792.4420000001</v>
      </c>
      <c r="N25" s="77">
        <f t="shared" ref="N25:T25" si="19">C25/C24</f>
        <v>0.2555388612795354</v>
      </c>
      <c r="O25" s="37">
        <f t="shared" si="19"/>
        <v>0.28271053923129097</v>
      </c>
      <c r="P25" s="18">
        <f t="shared" si="19"/>
        <v>0.41670418796279801</v>
      </c>
      <c r="Q25" s="18">
        <f t="shared" si="19"/>
        <v>0.40005862812613763</v>
      </c>
      <c r="R25" s="18">
        <f t="shared" si="19"/>
        <v>0.32639569323861128</v>
      </c>
      <c r="S25" s="404">
        <f t="shared" si="19"/>
        <v>0.29136090451569041</v>
      </c>
      <c r="T25" s="404">
        <f t="shared" si="19"/>
        <v>0.25733187488933135</v>
      </c>
      <c r="U25" s="172">
        <f>J25/J24</f>
        <v>0.2215530056959667</v>
      </c>
      <c r="V25" s="96">
        <f>K25/K24</f>
        <v>0.22776001483651304</v>
      </c>
      <c r="W25" s="78">
        <f>L25/L24</f>
        <v>0.20715133879034547</v>
      </c>
      <c r="Y25" s="107">
        <f t="shared" si="2"/>
        <v>-2.1575243812476195E-2</v>
      </c>
      <c r="Z25" s="104">
        <f t="shared" si="3"/>
        <v>-2.0608676046167562</v>
      </c>
    </row>
    <row r="26" spans="1:26" ht="20.100000000000001" customHeight="1" thickBot="1" x14ac:dyDescent="0.3">
      <c r="A26" s="24"/>
      <c r="B26" t="s">
        <v>86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4421365.5240000021</v>
      </c>
      <c r="J26" s="12">
        <v>4296087.7810000023</v>
      </c>
      <c r="K26" s="11">
        <v>966113.97799999965</v>
      </c>
      <c r="L26" s="161">
        <v>1067046.9989999996</v>
      </c>
      <c r="N26" s="77">
        <f t="shared" ref="N26:T26" si="20">C26/C24</f>
        <v>0.7444611387204646</v>
      </c>
      <c r="O26" s="37">
        <f t="shared" si="20"/>
        <v>0.71728946076870903</v>
      </c>
      <c r="P26" s="18">
        <f t="shared" si="20"/>
        <v>0.58329581203720204</v>
      </c>
      <c r="Q26" s="18">
        <f t="shared" si="20"/>
        <v>0.59994137187386243</v>
      </c>
      <c r="R26" s="18">
        <f t="shared" si="20"/>
        <v>0.67360430676138872</v>
      </c>
      <c r="S26" s="404">
        <f t="shared" si="20"/>
        <v>0.70863909548430959</v>
      </c>
      <c r="T26" s="404">
        <f t="shared" si="20"/>
        <v>0.7426681251106686</v>
      </c>
      <c r="U26" s="172">
        <f>J26/J24</f>
        <v>0.7784469943040333</v>
      </c>
      <c r="V26" s="96">
        <f>K26/K24</f>
        <v>0.77223998516348691</v>
      </c>
      <c r="W26" s="78">
        <f>L26/L24</f>
        <v>0.79284866120965458</v>
      </c>
      <c r="Y26" s="105">
        <f t="shared" si="2"/>
        <v>0.10447320222914733</v>
      </c>
      <c r="Z26" s="104">
        <f t="shared" si="3"/>
        <v>2.0608676046167673</v>
      </c>
    </row>
    <row r="27" spans="1:26" ht="20.100000000000001" customHeight="1" thickBot="1" x14ac:dyDescent="0.3">
      <c r="A27" s="5" t="s">
        <v>84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1220898.4630000002</v>
      </c>
      <c r="J27" s="15">
        <v>1400862.2920000004</v>
      </c>
      <c r="K27" s="418">
        <v>344400.50300000014</v>
      </c>
      <c r="L27" s="419">
        <v>341583.34099999996</v>
      </c>
      <c r="N27" s="134">
        <f t="shared" ref="N27:T27" si="21">C27/C45</f>
        <v>3.3950660372306972E-3</v>
      </c>
      <c r="O27" s="259">
        <f t="shared" si="21"/>
        <v>3.6965486336819073E-3</v>
      </c>
      <c r="P27" s="21">
        <f t="shared" si="21"/>
        <v>6.6945530140097107E-3</v>
      </c>
      <c r="Q27" s="21">
        <f t="shared" si="21"/>
        <v>7.2524844799631465E-3</v>
      </c>
      <c r="R27" s="21">
        <f t="shared" si="21"/>
        <v>7.5680671426796176E-3</v>
      </c>
      <c r="S27" s="410">
        <f t="shared" si="21"/>
        <v>8.5328986441879015E-3</v>
      </c>
      <c r="T27" s="410">
        <f t="shared" si="21"/>
        <v>1.0031288348235181E-2</v>
      </c>
      <c r="U27" s="27">
        <f>J27/J45</f>
        <v>1.1422769687950089E-2</v>
      </c>
      <c r="V27" s="20">
        <f>K27/K45</f>
        <v>1.2300759787084822E-2</v>
      </c>
      <c r="W27" s="234">
        <f>L27/L45</f>
        <v>1.1556637450439151E-2</v>
      </c>
      <c r="Y27" s="102">
        <f t="shared" si="2"/>
        <v>-8.1799009451510134E-3</v>
      </c>
      <c r="Z27" s="101">
        <f t="shared" si="3"/>
        <v>-7.4412233664567118E-2</v>
      </c>
    </row>
    <row r="28" spans="1:26" ht="20.100000000000001" customHeight="1" x14ac:dyDescent="0.25">
      <c r="A28" s="24"/>
      <c r="B28" t="s">
        <v>85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364157.11699999997</v>
      </c>
      <c r="J28" s="12">
        <v>404086.95100000018</v>
      </c>
      <c r="K28" s="11">
        <v>100448.36800000003</v>
      </c>
      <c r="L28" s="161">
        <v>61641.794999999991</v>
      </c>
      <c r="N28" s="77">
        <f t="shared" ref="N28:T28" si="22">C28/C27</f>
        <v>0.2792801256156644</v>
      </c>
      <c r="O28" s="37">
        <f t="shared" si="22"/>
        <v>0.21939146471236862</v>
      </c>
      <c r="P28" s="18">
        <f t="shared" si="22"/>
        <v>0.59465797352346128</v>
      </c>
      <c r="Q28" s="18">
        <f t="shared" si="22"/>
        <v>0.40791464112333414</v>
      </c>
      <c r="R28" s="18">
        <f t="shared" si="22"/>
        <v>0.31183772790858971</v>
      </c>
      <c r="S28" s="404">
        <f t="shared" si="22"/>
        <v>0.34594653801536446</v>
      </c>
      <c r="T28" s="404">
        <f t="shared" si="22"/>
        <v>0.29826978085072742</v>
      </c>
      <c r="U28" s="172">
        <f>J28/J27</f>
        <v>0.28845586986504457</v>
      </c>
      <c r="V28" s="96">
        <f>K28/K27</f>
        <v>0.29166150201586666</v>
      </c>
      <c r="W28" s="78">
        <f>L28/L27</f>
        <v>0.18045902010192003</v>
      </c>
      <c r="Y28" s="107">
        <f t="shared" si="2"/>
        <v>-0.38633353406000609</v>
      </c>
      <c r="Z28" s="104">
        <f t="shared" si="3"/>
        <v>-11.120248191394664</v>
      </c>
    </row>
    <row r="29" spans="1:26" ht="20.100000000000001" customHeight="1" thickBot="1" x14ac:dyDescent="0.3">
      <c r="A29" s="24"/>
      <c r="B29" t="s">
        <v>86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856741.34600000025</v>
      </c>
      <c r="J29" s="12">
        <v>996775.34100000013</v>
      </c>
      <c r="K29" s="11">
        <v>243952.13500000013</v>
      </c>
      <c r="L29" s="161">
        <v>279941.54599999997</v>
      </c>
      <c r="N29" s="77">
        <f t="shared" ref="N29:T29" si="23">C29/C27</f>
        <v>0.7207198743843356</v>
      </c>
      <c r="O29" s="37">
        <f t="shared" si="23"/>
        <v>0.78060853528763141</v>
      </c>
      <c r="P29" s="18">
        <f t="shared" si="23"/>
        <v>0.40534202647653877</v>
      </c>
      <c r="Q29" s="18">
        <f t="shared" si="23"/>
        <v>0.5920853588766658</v>
      </c>
      <c r="R29" s="18">
        <f t="shared" si="23"/>
        <v>0.68816227209141034</v>
      </c>
      <c r="S29" s="404">
        <f t="shared" si="23"/>
        <v>0.65405346198463554</v>
      </c>
      <c r="T29" s="404">
        <f t="shared" si="23"/>
        <v>0.70173021914927258</v>
      </c>
      <c r="U29" s="172">
        <f>J29/J27</f>
        <v>0.71154413013495543</v>
      </c>
      <c r="V29" s="96">
        <f>K29/K27</f>
        <v>0.7083384979841334</v>
      </c>
      <c r="W29" s="78">
        <f>L29/L27</f>
        <v>0.81954097989808006</v>
      </c>
      <c r="Y29" s="105">
        <f t="shared" si="2"/>
        <v>0.14752652605397296</v>
      </c>
      <c r="Z29" s="104">
        <f t="shared" si="3"/>
        <v>11.120248191394666</v>
      </c>
    </row>
    <row r="30" spans="1:26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5392902.3789999997</v>
      </c>
      <c r="J30" s="15">
        <v>4898264.5570000056</v>
      </c>
      <c r="K30" s="418">
        <v>1219095.4829999998</v>
      </c>
      <c r="L30" s="419">
        <v>1143753.9549999996</v>
      </c>
      <c r="N30" s="134">
        <f t="shared" ref="N30:T30" si="24">C30/C45</f>
        <v>3.5499551893019163E-2</v>
      </c>
      <c r="O30" s="259">
        <f t="shared" si="24"/>
        <v>4.2780547730472317E-2</v>
      </c>
      <c r="P30" s="21">
        <f t="shared" si="24"/>
        <v>4.7627953032615515E-2</v>
      </c>
      <c r="Q30" s="21">
        <f t="shared" si="24"/>
        <v>4.2456392312984585E-2</v>
      </c>
      <c r="R30" s="21">
        <f t="shared" si="24"/>
        <v>4.1039284662453906E-2</v>
      </c>
      <c r="S30" s="410">
        <f t="shared" si="24"/>
        <v>4.3890399878327824E-2</v>
      </c>
      <c r="T30" s="410">
        <f t="shared" si="24"/>
        <v>4.4309793514444348E-2</v>
      </c>
      <c r="U30" s="27">
        <f>J30/J45</f>
        <v>3.9940933684051161E-2</v>
      </c>
      <c r="V30" s="20">
        <f>K30/K45</f>
        <v>4.3541750268300677E-2</v>
      </c>
      <c r="W30" s="234">
        <f>L30/L45</f>
        <v>3.8696119523114837E-2</v>
      </c>
      <c r="Y30" s="102">
        <f t="shared" si="2"/>
        <v>-6.1801170663512484E-2</v>
      </c>
      <c r="Z30" s="101">
        <f t="shared" si="3"/>
        <v>-0.48456307451858405</v>
      </c>
    </row>
    <row r="31" spans="1:26" ht="20.100000000000001" customHeight="1" x14ac:dyDescent="0.25">
      <c r="A31" s="24"/>
      <c r="B31" t="s">
        <v>85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4967283.5979999993</v>
      </c>
      <c r="J31" s="12">
        <v>4458567.9060000051</v>
      </c>
      <c r="K31" s="11">
        <v>1089684.7969999998</v>
      </c>
      <c r="L31" s="161">
        <v>1063836.3389999997</v>
      </c>
      <c r="N31" s="77">
        <f t="shared" ref="N31:T31" si="25">C31/C30</f>
        <v>0.93137884819904193</v>
      </c>
      <c r="O31" s="37">
        <f t="shared" si="25"/>
        <v>0.95736534898612058</v>
      </c>
      <c r="P31" s="18">
        <f t="shared" si="25"/>
        <v>0.95488130412782402</v>
      </c>
      <c r="Q31" s="18">
        <f t="shared" si="25"/>
        <v>0.93237891083550251</v>
      </c>
      <c r="R31" s="18">
        <f t="shared" si="25"/>
        <v>0.96573601970118705</v>
      </c>
      <c r="S31" s="404">
        <f t="shared" si="25"/>
        <v>0.94100808307873263</v>
      </c>
      <c r="T31" s="404">
        <f t="shared" si="25"/>
        <v>0.92107797414294701</v>
      </c>
      <c r="U31" s="172">
        <f>J31/J30</f>
        <v>0.91023419705421194</v>
      </c>
      <c r="V31" s="96">
        <f>K31/K30</f>
        <v>0.89384696456955048</v>
      </c>
      <c r="W31" s="78">
        <f>L31/L30</f>
        <v>0.93012691615129761</v>
      </c>
      <c r="Y31" s="107">
        <f t="shared" si="2"/>
        <v>-2.3721041232440086E-2</v>
      </c>
      <c r="Z31" s="104">
        <f t="shared" si="3"/>
        <v>3.6279951581747127</v>
      </c>
    </row>
    <row r="32" spans="1:26" ht="20.100000000000001" customHeight="1" thickBot="1" x14ac:dyDescent="0.3">
      <c r="A32" s="24"/>
      <c r="B32" t="s">
        <v>86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425618.78100000013</v>
      </c>
      <c r="J32" s="12">
        <v>439696.65100000036</v>
      </c>
      <c r="K32" s="11">
        <v>129410.68599999997</v>
      </c>
      <c r="L32" s="161">
        <v>79917.615999999922</v>
      </c>
      <c r="N32" s="77">
        <f t="shared" ref="N32:T32" si="26">C32/C30</f>
        <v>6.8621151800958055E-2</v>
      </c>
      <c r="O32" s="37">
        <f t="shared" si="26"/>
        <v>4.2634651013879393E-2</v>
      </c>
      <c r="P32" s="18">
        <f t="shared" si="26"/>
        <v>4.5118695872175978E-2</v>
      </c>
      <c r="Q32" s="18">
        <f t="shared" si="26"/>
        <v>6.7621089164497522E-2</v>
      </c>
      <c r="R32" s="18">
        <f t="shared" si="26"/>
        <v>3.4263980298812897E-2</v>
      </c>
      <c r="S32" s="404">
        <f t="shared" si="26"/>
        <v>5.8991916921267318E-2</v>
      </c>
      <c r="T32" s="404">
        <f t="shared" si="26"/>
        <v>7.8922025857052908E-2</v>
      </c>
      <c r="U32" s="172">
        <f>J32/J30</f>
        <v>8.9765802945788065E-2</v>
      </c>
      <c r="V32" s="96">
        <f>K32/K30</f>
        <v>0.10615303543044954</v>
      </c>
      <c r="W32" s="78">
        <f>L32/L30</f>
        <v>6.9873083848702361E-2</v>
      </c>
      <c r="Y32" s="105">
        <f t="shared" si="2"/>
        <v>-0.38244963789157305</v>
      </c>
      <c r="Z32" s="104">
        <f t="shared" si="3"/>
        <v>-3.6279951581747181</v>
      </c>
    </row>
    <row r="33" spans="1:26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9226255.0800000001</v>
      </c>
      <c r="J33" s="15">
        <v>8263802.0659999959</v>
      </c>
      <c r="K33" s="418">
        <v>2139651.8249999997</v>
      </c>
      <c r="L33" s="419">
        <v>1884188.8489999997</v>
      </c>
      <c r="N33" s="134">
        <f t="shared" ref="N33:T33" si="27">C33/C45</f>
        <v>4.4154730846575001E-2</v>
      </c>
      <c r="O33" s="259">
        <f t="shared" si="27"/>
        <v>4.6292072249789637E-2</v>
      </c>
      <c r="P33" s="21">
        <f t="shared" si="27"/>
        <v>4.4891972186931396E-2</v>
      </c>
      <c r="Q33" s="21">
        <f t="shared" si="27"/>
        <v>8.213531951282102E-2</v>
      </c>
      <c r="R33" s="21">
        <f t="shared" si="27"/>
        <v>8.0257836513024122E-2</v>
      </c>
      <c r="S33" s="410">
        <f t="shared" si="27"/>
        <v>7.5393093744503717E-2</v>
      </c>
      <c r="T33" s="410">
        <f t="shared" si="27"/>
        <v>7.5805833070206455E-2</v>
      </c>
      <c r="U33" s="27">
        <f>J33/J45</f>
        <v>6.7383859417014011E-2</v>
      </c>
      <c r="V33" s="20">
        <f>K33/K45</f>
        <v>7.6420745318489372E-2</v>
      </c>
      <c r="W33" s="234">
        <f>L33/L45</f>
        <v>6.3746924403006056E-2</v>
      </c>
      <c r="Y33" s="102">
        <f t="shared" si="2"/>
        <v>-0.11939464777172336</v>
      </c>
      <c r="Z33" s="101">
        <f t="shared" si="3"/>
        <v>-1.2673820915483316</v>
      </c>
    </row>
    <row r="34" spans="1:26" ht="20.100000000000001" customHeight="1" x14ac:dyDescent="0.25">
      <c r="A34" s="24"/>
      <c r="B34" t="s">
        <v>85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8828545.1150000002</v>
      </c>
      <c r="J34" s="12">
        <v>7780345.8339999961</v>
      </c>
      <c r="K34" s="11">
        <v>2022526.7369999997</v>
      </c>
      <c r="L34" s="161">
        <v>1763510.4929999998</v>
      </c>
      <c r="N34" s="77">
        <f t="shared" ref="N34:T34" si="28">C34/C33</f>
        <v>0.90439499931481626</v>
      </c>
      <c r="O34" s="37">
        <f t="shared" si="28"/>
        <v>0.91377647047514687</v>
      </c>
      <c r="P34" s="18">
        <f t="shared" si="28"/>
        <v>0.91581095517142619</v>
      </c>
      <c r="Q34" s="18">
        <f t="shared" si="28"/>
        <v>0.94681929951158594</v>
      </c>
      <c r="R34" s="18">
        <f t="shared" si="28"/>
        <v>0.94465793573682388</v>
      </c>
      <c r="S34" s="404">
        <f t="shared" si="28"/>
        <v>0.94589892646019014</v>
      </c>
      <c r="T34" s="404">
        <f t="shared" si="28"/>
        <v>0.95689367337543851</v>
      </c>
      <c r="U34" s="172">
        <f>J34/J33</f>
        <v>0.94149711862181473</v>
      </c>
      <c r="V34" s="96">
        <f>K34/K33</f>
        <v>0.94525974430442672</v>
      </c>
      <c r="W34" s="78">
        <f>L34/L33</f>
        <v>0.9359520909679262</v>
      </c>
      <c r="Y34" s="107">
        <f t="shared" si="2"/>
        <v>-0.12806567115359721</v>
      </c>
      <c r="Z34" s="104">
        <f t="shared" si="3"/>
        <v>-0.9307653336500521</v>
      </c>
    </row>
    <row r="35" spans="1:26" ht="20.100000000000001" customHeight="1" thickBot="1" x14ac:dyDescent="0.3">
      <c r="A35" s="24"/>
      <c r="B35" t="s">
        <v>86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397709.96500000014</v>
      </c>
      <c r="J35" s="12">
        <v>483456.23200000002</v>
      </c>
      <c r="K35" s="11">
        <v>117125.08799999999</v>
      </c>
      <c r="L35" s="161">
        <v>120678.35599999999</v>
      </c>
      <c r="N35" s="77">
        <f t="shared" ref="N35:T35" si="29">C35/C33</f>
        <v>9.5605000685183683E-2</v>
      </c>
      <c r="O35" s="37">
        <f t="shared" si="29"/>
        <v>8.6223529524853168E-2</v>
      </c>
      <c r="P35" s="18">
        <f t="shared" si="29"/>
        <v>8.4189044828573867E-2</v>
      </c>
      <c r="Q35" s="18">
        <f t="shared" si="29"/>
        <v>5.3180700488414029E-2</v>
      </c>
      <c r="R35" s="18">
        <f t="shared" si="29"/>
        <v>5.5342064263176068E-2</v>
      </c>
      <c r="S35" s="404">
        <f t="shared" si="29"/>
        <v>5.4101073539809821E-2</v>
      </c>
      <c r="T35" s="404">
        <f t="shared" si="29"/>
        <v>4.3106326624561535E-2</v>
      </c>
      <c r="U35" s="172">
        <f>J35/J33</f>
        <v>5.8502881378185261E-2</v>
      </c>
      <c r="V35" s="96">
        <f>K35/K33</f>
        <v>5.4740255695573274E-2</v>
      </c>
      <c r="W35" s="78">
        <f>L35/L33</f>
        <v>6.4047909032073885E-2</v>
      </c>
      <c r="Y35" s="105">
        <f t="shared" si="2"/>
        <v>3.0337377419942659E-2</v>
      </c>
      <c r="Z35" s="104">
        <f t="shared" si="3"/>
        <v>0.93076533365006109</v>
      </c>
    </row>
    <row r="36" spans="1:26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21083642.278999981</v>
      </c>
      <c r="J36" s="15">
        <v>21337606.011000004</v>
      </c>
      <c r="K36" s="418">
        <v>5066161.8920000028</v>
      </c>
      <c r="L36" s="419">
        <v>5040552.788999998</v>
      </c>
      <c r="N36" s="134">
        <f t="shared" ref="N36:T36" si="30">C36/C45</f>
        <v>0.12796268298764862</v>
      </c>
      <c r="O36" s="259">
        <f t="shared" si="30"/>
        <v>0.13180672033926391</v>
      </c>
      <c r="P36" s="21">
        <f t="shared" si="30"/>
        <v>0.15312082105732044</v>
      </c>
      <c r="Q36" s="21">
        <f t="shared" si="30"/>
        <v>0.16116687643620908</v>
      </c>
      <c r="R36" s="21">
        <f t="shared" si="30"/>
        <v>0.1820443672520437</v>
      </c>
      <c r="S36" s="410">
        <f t="shared" si="30"/>
        <v>0.18513367370954847</v>
      </c>
      <c r="T36" s="410">
        <f t="shared" si="30"/>
        <v>0.17322988073226125</v>
      </c>
      <c r="U36" s="27">
        <f>J36/J45</f>
        <v>0.17398894991162511</v>
      </c>
      <c r="V36" s="20">
        <f>K36/K45</f>
        <v>0.18094526556476942</v>
      </c>
      <c r="W36" s="234">
        <f>L36/L45</f>
        <v>0.17053478358089161</v>
      </c>
      <c r="Y36" s="102">
        <f t="shared" si="2"/>
        <v>-5.0549318292501108E-3</v>
      </c>
      <c r="Z36" s="101">
        <f t="shared" si="3"/>
        <v>-1.0410481983877813</v>
      </c>
    </row>
    <row r="37" spans="1:26" ht="20.100000000000001" customHeight="1" x14ac:dyDescent="0.25">
      <c r="A37" s="24"/>
      <c r="B37" t="s">
        <v>85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18372368.30999998</v>
      </c>
      <c r="J37" s="12">
        <v>18563765.260000002</v>
      </c>
      <c r="K37" s="11">
        <v>4430066.8770000031</v>
      </c>
      <c r="L37" s="161">
        <v>4370688.8209999977</v>
      </c>
      <c r="N37" s="77">
        <f t="shared" ref="N37:T37" si="31">C37/C36</f>
        <v>0.87900385016234917</v>
      </c>
      <c r="O37" s="37">
        <f t="shared" si="31"/>
        <v>0.87360987745348762</v>
      </c>
      <c r="P37" s="18">
        <f t="shared" si="31"/>
        <v>0.8816848418138078</v>
      </c>
      <c r="Q37" s="18">
        <f t="shared" si="31"/>
        <v>0.87325943534859196</v>
      </c>
      <c r="R37" s="18">
        <f t="shared" si="31"/>
        <v>0.87302808830895917</v>
      </c>
      <c r="S37" s="404">
        <f t="shared" si="31"/>
        <v>0.87144903851224331</v>
      </c>
      <c r="T37" s="404">
        <f t="shared" si="31"/>
        <v>0.87140390957493519</v>
      </c>
      <c r="U37" s="172">
        <f>J37/J36</f>
        <v>0.87000225097557682</v>
      </c>
      <c r="V37" s="96">
        <f>K37/K36</f>
        <v>0.87444242237808079</v>
      </c>
      <c r="W37" s="78">
        <f>L37/L36</f>
        <v>0.86710505850432817</v>
      </c>
      <c r="Y37" s="107">
        <f t="shared" si="2"/>
        <v>-1.3403422035970634E-2</v>
      </c>
      <c r="Z37" s="104">
        <f t="shared" si="3"/>
        <v>-0.73373638737526115</v>
      </c>
    </row>
    <row r="38" spans="1:26" ht="20.100000000000001" customHeight="1" thickBot="1" x14ac:dyDescent="0.3">
      <c r="A38" s="24"/>
      <c r="B38" t="s">
        <v>86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2711273.9690000005</v>
      </c>
      <c r="J38" s="12">
        <v>2773840.7510000006</v>
      </c>
      <c r="K38" s="11">
        <v>636095.01500000001</v>
      </c>
      <c r="L38" s="161">
        <v>669863.96799999999</v>
      </c>
      <c r="N38" s="77">
        <f t="shared" ref="N38:T38" si="32">C38/C36</f>
        <v>0.12099614983765083</v>
      </c>
      <c r="O38" s="37">
        <f t="shared" si="32"/>
        <v>0.12639012254651241</v>
      </c>
      <c r="P38" s="18">
        <f t="shared" si="32"/>
        <v>0.11831515818619219</v>
      </c>
      <c r="Q38" s="18">
        <f t="shared" si="32"/>
        <v>0.12674056465140801</v>
      </c>
      <c r="R38" s="18">
        <f t="shared" si="32"/>
        <v>0.12697191169104083</v>
      </c>
      <c r="S38" s="404">
        <f t="shared" si="32"/>
        <v>0.12855096148775669</v>
      </c>
      <c r="T38" s="404">
        <f t="shared" si="32"/>
        <v>0.12859609042506479</v>
      </c>
      <c r="U38" s="172">
        <f>J38/J36</f>
        <v>0.12999774902442313</v>
      </c>
      <c r="V38" s="96">
        <f>K38/K36</f>
        <v>0.12555757762191933</v>
      </c>
      <c r="W38" s="78">
        <f>L38/L36</f>
        <v>0.1328949414956718</v>
      </c>
      <c r="Y38" s="105">
        <f t="shared" si="2"/>
        <v>5.3087907000811785E-2</v>
      </c>
      <c r="Z38" s="104">
        <f t="shared" si="3"/>
        <v>0.73373638737524727</v>
      </c>
    </row>
    <row r="39" spans="1:26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41321076.497000009</v>
      </c>
      <c r="J39" s="15">
        <v>42733561.058000013</v>
      </c>
      <c r="K39" s="418">
        <v>10044532.678000005</v>
      </c>
      <c r="L39" s="419">
        <v>11015244.838</v>
      </c>
      <c r="N39" s="134">
        <f t="shared" ref="N39:T39" si="33">C39/C45</f>
        <v>0.43675321806131939</v>
      </c>
      <c r="O39" s="259">
        <f t="shared" si="33"/>
        <v>0.40561739262985674</v>
      </c>
      <c r="P39" s="21">
        <f t="shared" si="33"/>
        <v>0.38083730560037787</v>
      </c>
      <c r="Q39" s="21">
        <f t="shared" si="33"/>
        <v>0.36206179684316403</v>
      </c>
      <c r="R39" s="21">
        <f t="shared" si="33"/>
        <v>0.34343969118706069</v>
      </c>
      <c r="S39" s="410">
        <f t="shared" si="33"/>
        <v>0.34093175227476841</v>
      </c>
      <c r="T39" s="410">
        <f t="shared" si="33"/>
        <v>0.33950704809830751</v>
      </c>
      <c r="U39" s="27">
        <f>J39/J45</f>
        <v>0.34845368363408463</v>
      </c>
      <c r="V39" s="20">
        <f>K39/K45</f>
        <v>0.35875494538868841</v>
      </c>
      <c r="W39" s="234">
        <f>L39/L45</f>
        <v>0.372673885816309</v>
      </c>
      <c r="Y39" s="102">
        <f t="shared" si="2"/>
        <v>9.6640848421558997E-2</v>
      </c>
      <c r="Z39" s="129">
        <f t="shared" si="3"/>
        <v>1.3918940427620596</v>
      </c>
    </row>
    <row r="40" spans="1:26" ht="20.100000000000001" customHeight="1" x14ac:dyDescent="0.25">
      <c r="A40" s="24"/>
      <c r="B40" t="s">
        <v>85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31671418.438000012</v>
      </c>
      <c r="J40" s="12">
        <v>32421982.490000013</v>
      </c>
      <c r="K40" s="11">
        <v>7606592.1000000043</v>
      </c>
      <c r="L40" s="161">
        <v>8401753.487999998</v>
      </c>
      <c r="N40" s="77">
        <f t="shared" ref="N40:T40" si="34">C40/C39</f>
        <v>0.72489401304913803</v>
      </c>
      <c r="O40" s="37">
        <f t="shared" si="34"/>
        <v>0.74105152099261984</v>
      </c>
      <c r="P40" s="18">
        <f t="shared" si="34"/>
        <v>0.75855294239760374</v>
      </c>
      <c r="Q40" s="18">
        <f t="shared" si="34"/>
        <v>0.76038387905855909</v>
      </c>
      <c r="R40" s="18">
        <f t="shared" si="34"/>
        <v>0.76648171363758644</v>
      </c>
      <c r="S40" s="404">
        <f t="shared" si="34"/>
        <v>0.77038783654725485</v>
      </c>
      <c r="T40" s="404">
        <f t="shared" si="34"/>
        <v>0.76647128107370144</v>
      </c>
      <c r="U40" s="172">
        <f>J40/J39</f>
        <v>0.75870069536202145</v>
      </c>
      <c r="V40" s="96">
        <f>K40/K39</f>
        <v>0.75728680903794665</v>
      </c>
      <c r="W40" s="78">
        <f>L40/L39</f>
        <v>0.76273869637612846</v>
      </c>
      <c r="Y40" s="107">
        <f t="shared" si="2"/>
        <v>0.10453582597126423</v>
      </c>
      <c r="Z40" s="104">
        <f t="shared" si="3"/>
        <v>0.54518873381818045</v>
      </c>
    </row>
    <row r="41" spans="1:26" ht="20.100000000000001" customHeight="1" thickBot="1" x14ac:dyDescent="0.3">
      <c r="A41" s="24"/>
      <c r="B41" t="s">
        <v>86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9649658.0589999966</v>
      </c>
      <c r="J41" s="12">
        <v>10311578.567999998</v>
      </c>
      <c r="K41" s="11">
        <v>2437940.5780000002</v>
      </c>
      <c r="L41" s="161">
        <v>2613491.350000002</v>
      </c>
      <c r="N41" s="77">
        <f t="shared" ref="N41:T41" si="35">C41/C39</f>
        <v>0.27510598695086197</v>
      </c>
      <c r="O41" s="37">
        <f t="shared" si="35"/>
        <v>0.25894847900738016</v>
      </c>
      <c r="P41" s="18">
        <f t="shared" si="35"/>
        <v>0.24144705760239621</v>
      </c>
      <c r="Q41" s="18">
        <f t="shared" si="35"/>
        <v>0.23961612094144094</v>
      </c>
      <c r="R41" s="18">
        <f t="shared" si="35"/>
        <v>0.23351828636241356</v>
      </c>
      <c r="S41" s="404">
        <f t="shared" si="35"/>
        <v>0.2296121634527451</v>
      </c>
      <c r="T41" s="404">
        <f t="shared" si="35"/>
        <v>0.23352871892629856</v>
      </c>
      <c r="U41" s="172">
        <f>J41/J39</f>
        <v>0.24129930463797847</v>
      </c>
      <c r="V41" s="96">
        <f>K41/K39</f>
        <v>0.24271319096205335</v>
      </c>
      <c r="W41" s="78">
        <f>L41/L39</f>
        <v>0.23726130362387157</v>
      </c>
      <c r="Y41" s="105">
        <f t="shared" si="2"/>
        <v>7.2007814129751005E-2</v>
      </c>
      <c r="Z41" s="104">
        <f t="shared" si="3"/>
        <v>-0.54518873381817767</v>
      </c>
    </row>
    <row r="42" spans="1:26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306816.609</v>
      </c>
      <c r="J42" s="15">
        <v>345478.109</v>
      </c>
      <c r="K42" s="418">
        <v>53600.343000000008</v>
      </c>
      <c r="L42" s="419">
        <v>65912.463999999993</v>
      </c>
      <c r="N42" s="134">
        <f t="shared" ref="N42:T42" si="36">C42/C45</f>
        <v>2.6077941782142256E-3</v>
      </c>
      <c r="O42" s="259">
        <f t="shared" si="36"/>
        <v>3.5107413484628653E-3</v>
      </c>
      <c r="P42" s="21">
        <f t="shared" si="36"/>
        <v>4.2006404719159935E-3</v>
      </c>
      <c r="Q42" s="21">
        <f t="shared" si="36"/>
        <v>3.3305584765454376E-3</v>
      </c>
      <c r="R42" s="21">
        <f t="shared" si="36"/>
        <v>1.987517293202901E-3</v>
      </c>
      <c r="S42" s="410">
        <f t="shared" si="36"/>
        <v>1.8843383608072846E-3</v>
      </c>
      <c r="T42" s="410">
        <f t="shared" si="36"/>
        <v>2.5209024076777208E-3</v>
      </c>
      <c r="U42" s="27">
        <f>J42/J45</f>
        <v>2.817062671949996E-3</v>
      </c>
      <c r="V42" s="20">
        <f>K42/K45</f>
        <v>1.9144134169523941E-3</v>
      </c>
      <c r="W42" s="234">
        <f>L42/L45</f>
        <v>2.2299871172965732E-3</v>
      </c>
      <c r="Y42" s="64">
        <f t="shared" si="2"/>
        <v>0.2297022800768268</v>
      </c>
      <c r="Z42" s="129">
        <f t="shared" si="3"/>
        <v>3.1557370034417914E-2</v>
      </c>
    </row>
    <row r="43" spans="1:26" ht="20.100000000000001" customHeight="1" x14ac:dyDescent="0.25">
      <c r="A43" s="24"/>
      <c r="B43" t="s">
        <v>85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293116.44500000001</v>
      </c>
      <c r="J43" s="12">
        <v>337042.86099999998</v>
      </c>
      <c r="K43" s="11">
        <v>52305.221000000005</v>
      </c>
      <c r="L43" s="161">
        <v>64357.051999999996</v>
      </c>
      <c r="N43" s="77">
        <f t="shared" ref="N43:T43" si="37">C43/C42</f>
        <v>0.91580587898187105</v>
      </c>
      <c r="O43" s="37">
        <f t="shared" si="37"/>
        <v>0.94487933482052322</v>
      </c>
      <c r="P43" s="18">
        <f t="shared" si="37"/>
        <v>0.95382515356455921</v>
      </c>
      <c r="Q43" s="18">
        <f t="shared" si="37"/>
        <v>0.96027624695475322</v>
      </c>
      <c r="R43" s="18">
        <f t="shared" si="37"/>
        <v>0.94900672330596858</v>
      </c>
      <c r="S43" s="404">
        <f t="shared" si="37"/>
        <v>0.96130294804620919</v>
      </c>
      <c r="T43" s="404">
        <f t="shared" si="37"/>
        <v>0.95534738473040104</v>
      </c>
      <c r="U43" s="172">
        <f>J43/J42</f>
        <v>0.975583842274649</v>
      </c>
      <c r="V43" s="96">
        <f>K43/K42</f>
        <v>0.97583743074181439</v>
      </c>
      <c r="W43" s="78">
        <f>L43/L42</f>
        <v>0.9764018532215698</v>
      </c>
      <c r="Y43" s="107">
        <f t="shared" si="2"/>
        <v>0.2304135374937043</v>
      </c>
      <c r="Z43" s="104">
        <f t="shared" si="3"/>
        <v>5.6442247975541093E-2</v>
      </c>
    </row>
    <row r="44" spans="1:26" ht="20.100000000000001" customHeight="1" thickBot="1" x14ac:dyDescent="0.3">
      <c r="A44" s="24"/>
      <c r="B44" t="s">
        <v>86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13700.164000000002</v>
      </c>
      <c r="J44" s="12">
        <v>8435.2479999999996</v>
      </c>
      <c r="K44" s="11">
        <v>1295.1219999999998</v>
      </c>
      <c r="L44" s="161">
        <v>1555.4119999999998</v>
      </c>
      <c r="N44" s="77">
        <f t="shared" ref="N44:T44" si="38">C44/C42</f>
        <v>8.4194121018128953E-2</v>
      </c>
      <c r="O44" s="408">
        <f t="shared" si="38"/>
        <v>5.512066517947678E-2</v>
      </c>
      <c r="P44" s="412">
        <f t="shared" si="38"/>
        <v>4.6174846435440842E-2</v>
      </c>
      <c r="Q44" s="412">
        <f t="shared" si="38"/>
        <v>3.9723753045246765E-2</v>
      </c>
      <c r="R44" s="412">
        <f t="shared" si="38"/>
        <v>5.0993276694031385E-2</v>
      </c>
      <c r="S44" s="411">
        <f t="shared" si="38"/>
        <v>3.8697051953790799E-2</v>
      </c>
      <c r="T44" s="411">
        <f t="shared" si="38"/>
        <v>4.4652615269599051E-2</v>
      </c>
      <c r="U44" s="172">
        <f>J44/J42</f>
        <v>2.4416157725350985E-2</v>
      </c>
      <c r="V44" s="235">
        <f>K44/K42</f>
        <v>2.4162569258185523E-2</v>
      </c>
      <c r="W44" s="78">
        <f>L44/L42</f>
        <v>2.3598146778430251E-2</v>
      </c>
      <c r="Y44" s="105">
        <f t="shared" si="2"/>
        <v>0.20097720523626345</v>
      </c>
      <c r="Z44" s="104">
        <f t="shared" si="3"/>
        <v>-5.6442247975527216E-2</v>
      </c>
    </row>
    <row r="45" spans="1:26" ht="20.100000000000001" customHeight="1" thickBot="1" x14ac:dyDescent="0.3">
      <c r="A45" s="74" t="s">
        <v>20</v>
      </c>
      <c r="B45" s="100"/>
      <c r="C45" s="83">
        <f t="shared" ref="C45:L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" si="40">I7+I10+I13+I16+I18+I21+I24+I27+I30+I33+I36+I39+I42</f>
        <v>121709038.82099997</v>
      </c>
      <c r="J45" s="84">
        <f t="shared" si="39"/>
        <v>122637707.86500002</v>
      </c>
      <c r="K45" s="190">
        <f t="shared" si="39"/>
        <v>27998311.402000006</v>
      </c>
      <c r="L45" s="188">
        <f t="shared" si="39"/>
        <v>29557329.496999998</v>
      </c>
      <c r="N45" s="89">
        <f>N7+N10+N13+N16+N18+N21+N24+N27+N30+N33+N36+N39+N42</f>
        <v>1.0000000000000002</v>
      </c>
      <c r="O45" s="409">
        <f t="shared" ref="O45:V45" si="41">O7+O10+O13+O16+O18+O21+O24+O27+O30+O33+O36+O39+O42</f>
        <v>1</v>
      </c>
      <c r="P45" s="409">
        <f t="shared" si="41"/>
        <v>1</v>
      </c>
      <c r="Q45" s="409">
        <f t="shared" si="41"/>
        <v>0.99999999999999989</v>
      </c>
      <c r="R45" s="409">
        <f t="shared" ref="R45:S45" si="42">R7+R10+R13+R16+R18+R21+R24+R27+R30+R33+R36+R39+R42</f>
        <v>1</v>
      </c>
      <c r="S45" s="409">
        <f t="shared" si="42"/>
        <v>0.99999999999999989</v>
      </c>
      <c r="T45" s="409">
        <f t="shared" ref="T45" si="43">T7+T10+T13+T16+T18+T21+T24+T27+T30+T33+T36+T39+T42</f>
        <v>1.0000000000000002</v>
      </c>
      <c r="U45" s="174">
        <f t="shared" si="41"/>
        <v>1</v>
      </c>
      <c r="V45" s="181">
        <f t="shared" si="41"/>
        <v>1.0000000000000002</v>
      </c>
      <c r="W45" s="406">
        <f>W7+W10+W13+W16+W18+W21+W24+W27+W30+W33+W36+W39+W42</f>
        <v>1</v>
      </c>
      <c r="Y45" s="93">
        <f t="shared" si="2"/>
        <v>5.5682575731643084E-2</v>
      </c>
      <c r="Z45" s="132">
        <f t="shared" si="3"/>
        <v>-2.2204460492503131E-14</v>
      </c>
    </row>
    <row r="46" spans="1:26" ht="20.100000000000001" customHeight="1" x14ac:dyDescent="0.25">
      <c r="A46" s="24"/>
      <c r="B46" t="s">
        <v>85</v>
      </c>
      <c r="C46" s="314">
        <f t="shared" si="39"/>
        <v>60940974</v>
      </c>
      <c r="D46" s="315">
        <f t="shared" si="39"/>
        <v>61562776</v>
      </c>
      <c r="E46" s="315">
        <f t="shared" si="39"/>
        <v>65825292</v>
      </c>
      <c r="F46" s="315">
        <f t="shared" si="39"/>
        <v>72491858</v>
      </c>
      <c r="G46" s="315">
        <f t="shared" ref="G46" si="44">G8+G11+G14+G17+G19+G22+G25+G28+G31+G34+G37+G40+G43</f>
        <v>64347328</v>
      </c>
      <c r="H46" s="315">
        <f t="shared" si="39"/>
        <v>67190427</v>
      </c>
      <c r="I46" s="315">
        <f t="shared" ref="I46" si="45">I8+I11+I14+I17+I19+I22+I25+I28+I31+I34+I37+I40+I43</f>
        <v>68227223.084999979</v>
      </c>
      <c r="J46" s="248">
        <f t="shared" si="39"/>
        <v>67538849.899000019</v>
      </c>
      <c r="K46" s="315">
        <f t="shared" si="39"/>
        <v>16094396.26400001</v>
      </c>
      <c r="L46" s="189">
        <f t="shared" si="39"/>
        <v>16498207.462999994</v>
      </c>
      <c r="N46" s="77">
        <f t="shared" ref="N46:T46" si="46">C46/C45</f>
        <v>0.55533566251032418</v>
      </c>
      <c r="O46" s="79">
        <f t="shared" si="46"/>
        <v>0.54788831684586625</v>
      </c>
      <c r="P46" s="79">
        <f t="shared" si="46"/>
        <v>0.57187728413246486</v>
      </c>
      <c r="Q46" s="79">
        <f t="shared" si="46"/>
        <v>0.58179182715390987</v>
      </c>
      <c r="R46" s="79">
        <f t="shared" si="46"/>
        <v>0.57247216753385932</v>
      </c>
      <c r="S46" s="79">
        <f t="shared" si="46"/>
        <v>0.57089423951915697</v>
      </c>
      <c r="T46" s="79">
        <f t="shared" si="46"/>
        <v>0.56057646782785941</v>
      </c>
      <c r="U46" s="79">
        <f>J46/J45</f>
        <v>0.55071846232927801</v>
      </c>
      <c r="V46" s="79">
        <f>K46/K45</f>
        <v>0.57483453315867961</v>
      </c>
      <c r="W46" s="78">
        <f>L46/L45</f>
        <v>0.55817652486752989</v>
      </c>
      <c r="Y46" s="107">
        <f t="shared" si="2"/>
        <v>2.5090173770806811E-2</v>
      </c>
      <c r="Z46" s="104">
        <f t="shared" si="3"/>
        <v>-1.6658008291149717</v>
      </c>
    </row>
    <row r="47" spans="1:26" ht="20.100000000000001" customHeight="1" thickBot="1" x14ac:dyDescent="0.3">
      <c r="A47" s="31"/>
      <c r="B47" s="25" t="s">
        <v>86</v>
      </c>
      <c r="C47" s="32">
        <f t="shared" ref="C47:L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" si="49">I9+I12+I15+I20+I23+I26+I29+I32+I35+I38+I41+I44</f>
        <v>53481815.735999994</v>
      </c>
      <c r="J47" s="43">
        <f t="shared" si="47"/>
        <v>55098857.966000006</v>
      </c>
      <c r="K47" s="33">
        <f t="shared" si="47"/>
        <v>11903915.138</v>
      </c>
      <c r="L47" s="162">
        <f t="shared" si="47"/>
        <v>13059122.034000002</v>
      </c>
      <c r="N47" s="147">
        <f t="shared" ref="N47:T47" si="50">C47/C45</f>
        <v>0.44466433748967577</v>
      </c>
      <c r="O47" s="80">
        <f t="shared" si="50"/>
        <v>0.45211168315413375</v>
      </c>
      <c r="P47" s="80">
        <f t="shared" si="50"/>
        <v>0.42812271586753514</v>
      </c>
      <c r="Q47" s="80">
        <f t="shared" si="50"/>
        <v>0.41820817284609013</v>
      </c>
      <c r="R47" s="80">
        <f t="shared" si="50"/>
        <v>0.42752783246614062</v>
      </c>
      <c r="S47" s="80">
        <f t="shared" si="50"/>
        <v>0.42910576048084298</v>
      </c>
      <c r="T47" s="80">
        <f t="shared" si="50"/>
        <v>0.43942353217214064</v>
      </c>
      <c r="U47" s="80">
        <f>J47/J45</f>
        <v>0.44928153767072199</v>
      </c>
      <c r="V47" s="80">
        <f>K47/K45</f>
        <v>0.42516546684132051</v>
      </c>
      <c r="W47" s="236">
        <f>L47/L45</f>
        <v>0.44182347513247006</v>
      </c>
      <c r="Y47" s="105">
        <f t="shared" si="2"/>
        <v>9.7044281869274995E-2</v>
      </c>
      <c r="Z47" s="106">
        <f t="shared" si="3"/>
        <v>1.6658008291149551</v>
      </c>
    </row>
    <row r="50" spans="1:26" x14ac:dyDescent="0.25">
      <c r="A50" s="1" t="s">
        <v>22</v>
      </c>
      <c r="N50" s="1" t="s">
        <v>24</v>
      </c>
    </row>
    <row r="51" spans="1:26" ht="15.75" thickBot="1" x14ac:dyDescent="0.3"/>
    <row r="52" spans="1:26" ht="24" customHeight="1" x14ac:dyDescent="0.25">
      <c r="A52" s="460" t="s">
        <v>28</v>
      </c>
      <c r="B52" s="490"/>
      <c r="C52" s="462">
        <v>2016</v>
      </c>
      <c r="D52" s="464">
        <v>2017</v>
      </c>
      <c r="E52" s="472">
        <v>2018</v>
      </c>
      <c r="F52" s="464">
        <v>2019</v>
      </c>
      <c r="G52" s="464">
        <v>2020</v>
      </c>
      <c r="H52" s="464">
        <v>2021</v>
      </c>
      <c r="I52" s="464">
        <v>2022</v>
      </c>
      <c r="J52" s="468">
        <v>2023</v>
      </c>
      <c r="K52" s="470" t="str">
        <f>K5</f>
        <v>janeiro - março</v>
      </c>
      <c r="L52" s="471"/>
      <c r="N52" s="499">
        <v>2016</v>
      </c>
      <c r="O52" s="464">
        <v>2017</v>
      </c>
      <c r="P52" s="464">
        <v>2018</v>
      </c>
      <c r="Q52" s="485">
        <v>2019</v>
      </c>
      <c r="R52" s="472">
        <v>2020</v>
      </c>
      <c r="S52" s="472">
        <v>2021</v>
      </c>
      <c r="T52" s="472">
        <v>2022</v>
      </c>
      <c r="U52" s="482">
        <v>2023</v>
      </c>
      <c r="V52" s="470" t="str">
        <f>K52</f>
        <v>janeiro - março</v>
      </c>
      <c r="W52" s="471"/>
      <c r="Y52" s="496" t="s">
        <v>90</v>
      </c>
      <c r="Z52" s="497"/>
    </row>
    <row r="53" spans="1:26" ht="21.75" customHeight="1" thickBot="1" x14ac:dyDescent="0.3">
      <c r="A53" s="491"/>
      <c r="B53" s="492"/>
      <c r="C53" s="493">
        <v>2016</v>
      </c>
      <c r="D53" s="484">
        <v>2017</v>
      </c>
      <c r="E53" s="487"/>
      <c r="F53" s="484"/>
      <c r="G53" s="484"/>
      <c r="H53" s="484">
        <v>2018</v>
      </c>
      <c r="I53" s="484"/>
      <c r="J53" s="498"/>
      <c r="K53" s="166">
        <v>2023</v>
      </c>
      <c r="L53" s="168">
        <v>2024</v>
      </c>
      <c r="N53" s="500"/>
      <c r="O53" s="484"/>
      <c r="P53" s="484"/>
      <c r="Q53" s="501"/>
      <c r="R53" s="487"/>
      <c r="S53" s="487"/>
      <c r="T53" s="487"/>
      <c r="U53" s="502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105561863.24100003</v>
      </c>
      <c r="J54" s="15">
        <v>117433547.83299997</v>
      </c>
      <c r="K54" s="14">
        <v>21669567.244999997</v>
      </c>
      <c r="L54" s="160">
        <v>27375307.591000009</v>
      </c>
      <c r="N54" s="134">
        <f t="shared" ref="N54:T54" si="51">C54/C92</f>
        <v>0.1580080019490965</v>
      </c>
      <c r="O54" s="259">
        <f t="shared" si="51"/>
        <v>0.16173285522493666</v>
      </c>
      <c r="P54" s="21">
        <f t="shared" si="51"/>
        <v>0.15611199211573379</v>
      </c>
      <c r="Q54" s="21">
        <f t="shared" si="51"/>
        <v>0.15251053459063599</v>
      </c>
      <c r="R54" s="21">
        <f t="shared" si="51"/>
        <v>0.15473623050843721</v>
      </c>
      <c r="S54" s="410">
        <f t="shared" si="51"/>
        <v>0.14922837895624927</v>
      </c>
      <c r="T54" s="410">
        <f t="shared" si="51"/>
        <v>0.14958502394671508</v>
      </c>
      <c r="U54" s="27">
        <f>J54/J92</f>
        <v>0.15201035442585162</v>
      </c>
      <c r="V54" s="20">
        <f>K54/K92</f>
        <v>0.12736252473103621</v>
      </c>
      <c r="W54" s="234">
        <f>L54/L92</f>
        <v>0.13778814917181706</v>
      </c>
      <c r="Y54" s="102">
        <f>(L54-K54)/K54</f>
        <v>0.26330661251744869</v>
      </c>
      <c r="Z54" s="101">
        <f>(W54-V54)*100</f>
        <v>1.0425624440780852</v>
      </c>
    </row>
    <row r="55" spans="1:26" ht="20.100000000000001" customHeight="1" x14ac:dyDescent="0.25">
      <c r="A55" s="24"/>
      <c r="B55" t="s">
        <v>85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7289537.1720000021</v>
      </c>
      <c r="J55" s="12">
        <v>8716635.9689999968</v>
      </c>
      <c r="K55" s="11">
        <v>1872965.6109999998</v>
      </c>
      <c r="L55" s="161">
        <v>2025338.807</v>
      </c>
      <c r="N55" s="77">
        <f t="shared" ref="N55:T55" si="52">C55/C54</f>
        <v>3.1646399723148512E-2</v>
      </c>
      <c r="O55" s="37">
        <f t="shared" si="52"/>
        <v>2.4185664573121178E-2</v>
      </c>
      <c r="P55" s="18">
        <f t="shared" si="52"/>
        <v>3.7880204577103484E-2</v>
      </c>
      <c r="Q55" s="18">
        <f t="shared" si="52"/>
        <v>3.8205748615888581E-2</v>
      </c>
      <c r="R55" s="18">
        <f t="shared" si="52"/>
        <v>3.4019568597033457E-2</v>
      </c>
      <c r="S55" s="404">
        <f t="shared" si="52"/>
        <v>5.8220313120559634E-2</v>
      </c>
      <c r="T55" s="404">
        <f t="shared" si="52"/>
        <v>6.9054646708516604E-2</v>
      </c>
      <c r="U55" s="172">
        <f>J55/J54</f>
        <v>7.4226114511977109E-2</v>
      </c>
      <c r="V55" s="96">
        <f>K55/K54</f>
        <v>8.6432995630411819E-2</v>
      </c>
      <c r="W55" s="78">
        <f>L55/L54</f>
        <v>7.3984147950390766E-2</v>
      </c>
      <c r="Y55" s="107">
        <f t="shared" ref="Y55:Y94" si="53">(L55-K55)/K55</f>
        <v>8.1353974202786491E-2</v>
      </c>
      <c r="Z55" s="104">
        <f t="shared" ref="Z55:Z94" si="54">(W55-V55)*100</f>
        <v>-1.2448847680021053</v>
      </c>
    </row>
    <row r="56" spans="1:26" ht="20.100000000000001" customHeight="1" thickBot="1" x14ac:dyDescent="0.3">
      <c r="A56" s="24"/>
      <c r="B56" t="s">
        <v>86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98272326.069000021</v>
      </c>
      <c r="J56" s="12">
        <v>108716911.86399998</v>
      </c>
      <c r="K56" s="11">
        <v>19796601.633999996</v>
      </c>
      <c r="L56" s="161">
        <v>25349968.784000009</v>
      </c>
      <c r="N56" s="77">
        <f t="shared" ref="N56:T56" si="55">C56/C54</f>
        <v>0.96835360027685147</v>
      </c>
      <c r="O56" s="37">
        <f t="shared" si="55"/>
        <v>0.97581433542687879</v>
      </c>
      <c r="P56" s="18">
        <f t="shared" si="55"/>
        <v>0.9621197954228965</v>
      </c>
      <c r="Q56" s="18">
        <f t="shared" si="55"/>
        <v>0.96179425138411145</v>
      </c>
      <c r="R56" s="18">
        <f t="shared" si="55"/>
        <v>0.96598043140296652</v>
      </c>
      <c r="S56" s="404">
        <f t="shared" si="55"/>
        <v>0.94177968687944036</v>
      </c>
      <c r="T56" s="404">
        <f t="shared" si="55"/>
        <v>0.93094535329148331</v>
      </c>
      <c r="U56" s="172">
        <f>J56/J54</f>
        <v>0.92577388548802286</v>
      </c>
      <c r="V56" s="96">
        <f>K56/K54</f>
        <v>0.91356700436958815</v>
      </c>
      <c r="W56" s="78">
        <f>L56/L54</f>
        <v>0.92601585204960923</v>
      </c>
      <c r="Y56" s="105">
        <f t="shared" si="53"/>
        <v>0.28052123554692804</v>
      </c>
      <c r="Z56" s="104">
        <f t="shared" si="54"/>
        <v>1.244884768002108</v>
      </c>
    </row>
    <row r="57" spans="1:26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2511328.6310000001</v>
      </c>
      <c r="J57" s="15">
        <v>2931898.6309999996</v>
      </c>
      <c r="K57" s="14">
        <v>631769.77199999976</v>
      </c>
      <c r="L57" s="160">
        <v>736811.01200000022</v>
      </c>
      <c r="N57" s="134">
        <f t="shared" ref="N57:T57" si="56">C57/C92</f>
        <v>4.7107961053525198E-3</v>
      </c>
      <c r="O57" s="259">
        <f t="shared" si="56"/>
        <v>6.3061223706290968E-3</v>
      </c>
      <c r="P57" s="21">
        <f t="shared" si="56"/>
        <v>3.7587114136593655E-3</v>
      </c>
      <c r="Q57" s="21">
        <f t="shared" si="56"/>
        <v>3.7336847177492213E-3</v>
      </c>
      <c r="R57" s="21">
        <f t="shared" si="56"/>
        <v>3.210158363978555E-3</v>
      </c>
      <c r="S57" s="410">
        <f t="shared" si="56"/>
        <v>3.1708144115636348E-3</v>
      </c>
      <c r="T57" s="410">
        <f t="shared" si="56"/>
        <v>3.5586445887997708E-3</v>
      </c>
      <c r="U57" s="27">
        <f>J57/J92</f>
        <v>3.7951586941132932E-3</v>
      </c>
      <c r="V57" s="20">
        <f>K57/K92</f>
        <v>3.7132164339478062E-3</v>
      </c>
      <c r="W57" s="234">
        <f>L57/L92</f>
        <v>3.7085912293555673E-3</v>
      </c>
      <c r="Y57" s="102">
        <f t="shared" si="53"/>
        <v>0.16626506150724871</v>
      </c>
      <c r="Z57" s="101">
        <f t="shared" si="54"/>
        <v>-4.6252045922388386E-4</v>
      </c>
    </row>
    <row r="58" spans="1:26" ht="20.100000000000001" customHeight="1" x14ac:dyDescent="0.25">
      <c r="A58" s="24"/>
      <c r="B58" t="s">
        <v>85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1559607.885</v>
      </c>
      <c r="J58" s="12">
        <v>1787024.0999999996</v>
      </c>
      <c r="K58" s="11">
        <v>423294.34799999977</v>
      </c>
      <c r="L58" s="161">
        <v>424072.28900000011</v>
      </c>
      <c r="N58" s="77">
        <f t="shared" ref="N58:T58" si="57">C58/C57</f>
        <v>0.96740207630242658</v>
      </c>
      <c r="O58" s="37">
        <f t="shared" si="57"/>
        <v>0.94279547851272472</v>
      </c>
      <c r="P58" s="18">
        <f t="shared" si="57"/>
        <v>0.80092530350851365</v>
      </c>
      <c r="Q58" s="18">
        <f t="shared" si="57"/>
        <v>0.66786606684902561</v>
      </c>
      <c r="R58" s="18">
        <f t="shared" si="57"/>
        <v>0.67473212177338016</v>
      </c>
      <c r="S58" s="404">
        <f t="shared" si="57"/>
        <v>0.60583944781499277</v>
      </c>
      <c r="T58" s="404">
        <f t="shared" si="57"/>
        <v>0.62102899068966966</v>
      </c>
      <c r="U58" s="172">
        <f>J58/J57</f>
        <v>0.6095108750026903</v>
      </c>
      <c r="V58" s="96">
        <f>K58/K57</f>
        <v>0.67001361375675306</v>
      </c>
      <c r="W58" s="78">
        <f>L58/L57</f>
        <v>0.5755509650281937</v>
      </c>
      <c r="Y58" s="107">
        <f t="shared" si="53"/>
        <v>1.8378251532910647E-3</v>
      </c>
      <c r="Z58" s="104">
        <f t="shared" si="54"/>
        <v>-9.4462648728559362</v>
      </c>
    </row>
    <row r="59" spans="1:26" ht="20.100000000000001" customHeight="1" thickBot="1" x14ac:dyDescent="0.3">
      <c r="A59" s="24"/>
      <c r="B59" t="s">
        <v>86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951720.74599999981</v>
      </c>
      <c r="J59" s="12">
        <v>1144874.531</v>
      </c>
      <c r="K59" s="11">
        <v>208475.424</v>
      </c>
      <c r="L59" s="161">
        <v>312738.72300000011</v>
      </c>
      <c r="N59" s="77">
        <f t="shared" ref="N59:T59" si="58">C59/C57</f>
        <v>3.2597923697573444E-2</v>
      </c>
      <c r="O59" s="37">
        <f t="shared" si="58"/>
        <v>5.7204521487275291E-2</v>
      </c>
      <c r="P59" s="18">
        <f t="shared" si="58"/>
        <v>0.1990746964914864</v>
      </c>
      <c r="Q59" s="18">
        <f t="shared" si="58"/>
        <v>0.33213393315097434</v>
      </c>
      <c r="R59" s="18">
        <f t="shared" si="58"/>
        <v>0.32526787822661984</v>
      </c>
      <c r="S59" s="404">
        <f t="shared" si="58"/>
        <v>0.39416055218500723</v>
      </c>
      <c r="T59" s="404">
        <f t="shared" si="58"/>
        <v>0.37897100931033018</v>
      </c>
      <c r="U59" s="172">
        <f>J59/J57</f>
        <v>0.3904891249973097</v>
      </c>
      <c r="V59" s="96">
        <f>K59/K57</f>
        <v>0.329986386243247</v>
      </c>
      <c r="W59" s="78">
        <f>L59/L57</f>
        <v>0.42444903497180636</v>
      </c>
      <c r="Y59" s="105">
        <f t="shared" si="53"/>
        <v>0.50012273389116657</v>
      </c>
      <c r="Z59" s="104">
        <f t="shared" si="54"/>
        <v>9.4462648728559362</v>
      </c>
    </row>
    <row r="60" spans="1:26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149068287.11500001</v>
      </c>
      <c r="J60" s="15">
        <v>165026130.96599984</v>
      </c>
      <c r="K60" s="14">
        <v>37178746.655999988</v>
      </c>
      <c r="L60" s="160">
        <v>45354689.243000001</v>
      </c>
      <c r="N60" s="134">
        <f t="shared" ref="N60:T60" si="59">C60/C92</f>
        <v>0.16044456989200337</v>
      </c>
      <c r="O60" s="259">
        <f t="shared" si="59"/>
        <v>0.18229874216916203</v>
      </c>
      <c r="P60" s="21">
        <f t="shared" si="59"/>
        <v>0.17902589027642132</v>
      </c>
      <c r="Q60" s="21">
        <f t="shared" si="59"/>
        <v>0.18146177871550903</v>
      </c>
      <c r="R60" s="21">
        <f t="shared" si="59"/>
        <v>0.18886533984895315</v>
      </c>
      <c r="S60" s="410">
        <f t="shared" si="59"/>
        <v>0.19909552801882474</v>
      </c>
      <c r="T60" s="410">
        <f t="shared" si="59"/>
        <v>0.21123521898136052</v>
      </c>
      <c r="U60" s="27">
        <f>J60/J92</f>
        <v>0.21361596511877948</v>
      </c>
      <c r="V60" s="20">
        <f>K60/K92</f>
        <v>0.2185174713877277</v>
      </c>
      <c r="W60" s="234">
        <f>L60/L92</f>
        <v>0.22828377969022137</v>
      </c>
      <c r="Y60" s="102">
        <f t="shared" si="53"/>
        <v>0.21990904272940467</v>
      </c>
      <c r="Z60" s="101">
        <f t="shared" si="54"/>
        <v>0.97663083024936703</v>
      </c>
    </row>
    <row r="61" spans="1:26" ht="20.100000000000001" customHeight="1" x14ac:dyDescent="0.25">
      <c r="A61" s="24"/>
      <c r="B61" t="s">
        <v>85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3350836.0360000017</v>
      </c>
      <c r="J61" s="12">
        <v>3630257.6909999992</v>
      </c>
      <c r="K61" s="11">
        <v>833393.85499999998</v>
      </c>
      <c r="L61" s="161">
        <v>769205.43700000015</v>
      </c>
      <c r="N61" s="77">
        <f t="shared" ref="N61:T61" si="60">C61/C60</f>
        <v>7.2127576100207466E-2</v>
      </c>
      <c r="O61" s="37">
        <f t="shared" si="60"/>
        <v>5.0322504942856505E-2</v>
      </c>
      <c r="P61" s="18">
        <f t="shared" si="60"/>
        <v>4.3457992648681262E-2</v>
      </c>
      <c r="Q61" s="18">
        <f t="shared" si="60"/>
        <v>2.3668635236831111E-2</v>
      </c>
      <c r="R61" s="18">
        <f t="shared" si="60"/>
        <v>1.8831228361208235E-2</v>
      </c>
      <c r="S61" s="404">
        <f t="shared" si="60"/>
        <v>2.1989725906497566E-2</v>
      </c>
      <c r="T61" s="404">
        <f t="shared" si="60"/>
        <v>2.247853048324739E-2</v>
      </c>
      <c r="U61" s="172">
        <f>J61/J60</f>
        <v>2.1998077939232166E-2</v>
      </c>
      <c r="V61" s="96">
        <f>K61/K60</f>
        <v>2.2415867396258907E-2</v>
      </c>
      <c r="W61" s="78">
        <f>L61/L60</f>
        <v>1.6959777474800326E-2</v>
      </c>
      <c r="Y61" s="107">
        <f t="shared" si="53"/>
        <v>-7.7020507908592425E-2</v>
      </c>
      <c r="Z61" s="104">
        <f t="shared" si="54"/>
        <v>-0.54560899214585801</v>
      </c>
    </row>
    <row r="62" spans="1:26" ht="20.100000000000001" customHeight="1" thickBot="1" x14ac:dyDescent="0.3">
      <c r="A62" s="24"/>
      <c r="B62" t="s">
        <v>86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145717451.079</v>
      </c>
      <c r="J62" s="12">
        <v>161395873.27499986</v>
      </c>
      <c r="K62" s="11">
        <v>36345352.800999992</v>
      </c>
      <c r="L62" s="161">
        <v>44585483.806000002</v>
      </c>
      <c r="N62" s="77">
        <f t="shared" ref="N62:T62" si="61">C62/C60</f>
        <v>0.92787242389979252</v>
      </c>
      <c r="O62" s="37">
        <f t="shared" si="61"/>
        <v>0.94967749505714349</v>
      </c>
      <c r="P62" s="18">
        <f t="shared" si="61"/>
        <v>0.95654200735131878</v>
      </c>
      <c r="Q62" s="18">
        <f t="shared" si="61"/>
        <v>0.97633136476316884</v>
      </c>
      <c r="R62" s="18">
        <f t="shared" si="61"/>
        <v>0.98116877163879179</v>
      </c>
      <c r="S62" s="404">
        <f t="shared" si="61"/>
        <v>0.97801027409350239</v>
      </c>
      <c r="T62" s="404">
        <f t="shared" si="61"/>
        <v>0.97752146951675256</v>
      </c>
      <c r="U62" s="172">
        <f>J62/J60</f>
        <v>0.97800192206076797</v>
      </c>
      <c r="V62" s="96">
        <f>K62/K60</f>
        <v>0.97758413260374122</v>
      </c>
      <c r="W62" s="78">
        <f>L62/L60</f>
        <v>0.98304022252519974</v>
      </c>
      <c r="Y62" s="105">
        <f t="shared" si="53"/>
        <v>0.22671759578499109</v>
      </c>
      <c r="Z62" s="104">
        <f t="shared" si="54"/>
        <v>0.54560899214585179</v>
      </c>
    </row>
    <row r="63" spans="1:26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15"/>
      <c r="K63" s="14"/>
      <c r="L63" s="160"/>
      <c r="N63" s="134">
        <f t="shared" ref="N63:T63" si="62">C63/C92</f>
        <v>7.2782120990083816E-4</v>
      </c>
      <c r="O63" s="259">
        <f t="shared" si="62"/>
        <v>4.1053027543554974E-4</v>
      </c>
      <c r="P63" s="21">
        <f t="shared" si="62"/>
        <v>1.0827939249351828E-3</v>
      </c>
      <c r="Q63" s="21">
        <f t="shared" si="62"/>
        <v>9.687254498221301E-4</v>
      </c>
      <c r="R63" s="21">
        <f t="shared" si="62"/>
        <v>3.323128688954052E-4</v>
      </c>
      <c r="S63" s="410">
        <f t="shared" si="62"/>
        <v>0</v>
      </c>
      <c r="T63" s="410">
        <f t="shared" si="62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4"/>
        <v>0</v>
      </c>
    </row>
    <row r="64" spans="1:26" ht="20.100000000000001" customHeight="1" thickBot="1" x14ac:dyDescent="0.3">
      <c r="A64" s="24"/>
      <c r="B64" t="s">
        <v>85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3">G64/G63</f>
        <v>1</v>
      </c>
      <c r="S64" s="404"/>
      <c r="T64" s="404"/>
      <c r="U64" s="172"/>
      <c r="V64" s="96"/>
      <c r="W64" s="78"/>
      <c r="Y64" s="154"/>
      <c r="Z64" s="104"/>
    </row>
    <row r="65" spans="1:26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300563.26899999997</v>
      </c>
      <c r="J65" s="15">
        <v>316156.96100000007</v>
      </c>
      <c r="K65" s="14">
        <v>79313.718999999997</v>
      </c>
      <c r="L65" s="160">
        <v>81924.253000000012</v>
      </c>
      <c r="N65" s="134">
        <f t="shared" ref="N65:T65" si="64">C65/C92</f>
        <v>6.506636943817266E-4</v>
      </c>
      <c r="O65" s="259">
        <f t="shared" si="64"/>
        <v>3.185978036786912E-4</v>
      </c>
      <c r="P65" s="21">
        <f t="shared" si="64"/>
        <v>2.8323786649802506E-4</v>
      </c>
      <c r="Q65" s="21">
        <f t="shared" si="64"/>
        <v>3.4967711809419806E-4</v>
      </c>
      <c r="R65" s="21">
        <f t="shared" si="64"/>
        <v>8.3620985580930925E-4</v>
      </c>
      <c r="S65" s="410">
        <f t="shared" si="64"/>
        <v>3.952387079876066E-4</v>
      </c>
      <c r="T65" s="410">
        <f t="shared" si="64"/>
        <v>4.2590915327274815E-4</v>
      </c>
      <c r="U65" s="27">
        <f>J65/J92</f>
        <v>4.0924533561869514E-4</v>
      </c>
      <c r="V65" s="20">
        <f>K65/K92</f>
        <v>4.6616507766110481E-4</v>
      </c>
      <c r="W65" s="234">
        <f>L65/L92</f>
        <v>4.1234938294774898E-4</v>
      </c>
      <c r="Y65" s="102">
        <f t="shared" si="53"/>
        <v>3.2914028404090023E-2</v>
      </c>
      <c r="Z65" s="101">
        <f t="shared" si="54"/>
        <v>-5.3815694713355827E-3</v>
      </c>
    </row>
    <row r="66" spans="1:26" ht="20.100000000000001" customHeight="1" x14ac:dyDescent="0.25">
      <c r="A66" s="24"/>
      <c r="B66" t="s">
        <v>85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251572.49399999995</v>
      </c>
      <c r="J66" s="12">
        <v>241626.66000000006</v>
      </c>
      <c r="K66" s="11">
        <v>67415.114000000001</v>
      </c>
      <c r="L66" s="161">
        <v>70951.596000000005</v>
      </c>
      <c r="N66" s="77">
        <f t="shared" ref="N66:T66" si="65">C66/C65</f>
        <v>0.93637624281251752</v>
      </c>
      <c r="O66" s="37">
        <f t="shared" si="65"/>
        <v>0.79717814009333765</v>
      </c>
      <c r="P66" s="18">
        <f t="shared" si="65"/>
        <v>0.64494953499699814</v>
      </c>
      <c r="Q66" s="18">
        <f t="shared" si="65"/>
        <v>0.71916223532217372</v>
      </c>
      <c r="R66" s="18">
        <f t="shared" si="65"/>
        <v>0.46598001666755323</v>
      </c>
      <c r="S66" s="404">
        <f t="shared" si="65"/>
        <v>0.70866691389803882</v>
      </c>
      <c r="T66" s="404">
        <f t="shared" si="65"/>
        <v>0.83700345300676104</v>
      </c>
      <c r="U66" s="172">
        <f>J66/J65</f>
        <v>0.76426171113151609</v>
      </c>
      <c r="V66" s="96">
        <f>K66/K65</f>
        <v>0.84998049328641367</v>
      </c>
      <c r="W66" s="78">
        <f>L66/L65</f>
        <v>0.8660633866261801</v>
      </c>
      <c r="Y66" s="107">
        <f t="shared" si="53"/>
        <v>5.2458295924560826E-2</v>
      </c>
      <c r="Z66" s="104">
        <f t="shared" si="54"/>
        <v>1.6082893339766424</v>
      </c>
    </row>
    <row r="67" spans="1:26" ht="20.100000000000001" customHeight="1" thickBot="1" x14ac:dyDescent="0.3">
      <c r="A67" s="24"/>
      <c r="B67" t="s">
        <v>86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48990.775000000009</v>
      </c>
      <c r="J67" s="12">
        <v>74530.300999999992</v>
      </c>
      <c r="K67" s="11">
        <v>11898.604999999998</v>
      </c>
      <c r="L67" s="161">
        <v>10972.657000000001</v>
      </c>
      <c r="N67" s="77">
        <f t="shared" ref="N67:T67" si="66">C67/C65</f>
        <v>6.3623757187482519E-2</v>
      </c>
      <c r="O67" s="37">
        <f t="shared" si="66"/>
        <v>0.20282185990666241</v>
      </c>
      <c r="P67" s="18">
        <f t="shared" si="66"/>
        <v>0.35505046500300186</v>
      </c>
      <c r="Q67" s="18">
        <f t="shared" si="66"/>
        <v>0.28083776467782628</v>
      </c>
      <c r="R67" s="18">
        <f t="shared" si="66"/>
        <v>0.53401998333244671</v>
      </c>
      <c r="S67" s="404">
        <f t="shared" si="66"/>
        <v>0.29133308610196113</v>
      </c>
      <c r="T67" s="404">
        <f t="shared" si="66"/>
        <v>0.16299654699323893</v>
      </c>
      <c r="U67" s="172">
        <f>J67/J65</f>
        <v>0.23573828886848383</v>
      </c>
      <c r="V67" s="96">
        <f>K67/K65</f>
        <v>0.1500195067135863</v>
      </c>
      <c r="W67" s="78">
        <f>L67/L65</f>
        <v>0.13393661337381985</v>
      </c>
      <c r="Y67" s="105">
        <f t="shared" si="53"/>
        <v>-7.781987888496146E-2</v>
      </c>
      <c r="Z67" s="104">
        <f t="shared" si="54"/>
        <v>-1.6082893339766451</v>
      </c>
    </row>
    <row r="68" spans="1:26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2362705.3439999996</v>
      </c>
      <c r="J68" s="15">
        <v>2853729.3409999995</v>
      </c>
      <c r="K68" s="14">
        <v>601633.04499999981</v>
      </c>
      <c r="L68" s="160">
        <v>847608.49799999991</v>
      </c>
      <c r="N68" s="134">
        <f t="shared" ref="N68:T68" si="67">C68/C92</f>
        <v>5.2042999959834111E-3</v>
      </c>
      <c r="O68" s="259">
        <f t="shared" si="67"/>
        <v>4.3943330312502102E-3</v>
      </c>
      <c r="P68" s="21">
        <f t="shared" si="67"/>
        <v>5.5205973123056114E-3</v>
      </c>
      <c r="Q68" s="21">
        <f t="shared" si="67"/>
        <v>4.39209160350506E-3</v>
      </c>
      <c r="R68" s="21">
        <f t="shared" si="67"/>
        <v>3.7245474515222275E-3</v>
      </c>
      <c r="S68" s="410">
        <f t="shared" si="67"/>
        <v>3.5668463387466096E-3</v>
      </c>
      <c r="T68" s="410">
        <f t="shared" si="67"/>
        <v>3.3480399512690853E-3</v>
      </c>
      <c r="U68" s="27">
        <f>J68/J92</f>
        <v>3.6939734561860942E-3</v>
      </c>
      <c r="V68" s="20">
        <f>K68/K92</f>
        <v>3.5360883171537054E-3</v>
      </c>
      <c r="W68" s="234">
        <f>L68/L92</f>
        <v>4.2662682701735252E-3</v>
      </c>
      <c r="Y68" s="102">
        <f t="shared" si="53"/>
        <v>0.40884631428448243</v>
      </c>
      <c r="Z68" s="101">
        <f t="shared" si="54"/>
        <v>7.3017995301981983E-2</v>
      </c>
    </row>
    <row r="69" spans="1:26" ht="20.100000000000001" customHeight="1" x14ac:dyDescent="0.25">
      <c r="A69" s="24"/>
      <c r="B69" t="s">
        <v>85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471247.61100000009</v>
      </c>
      <c r="J69" s="12">
        <v>456969.17600000027</v>
      </c>
      <c r="K69" s="11">
        <v>114796.05699999999</v>
      </c>
      <c r="L69" s="161">
        <v>138921.72999999998</v>
      </c>
      <c r="N69" s="77">
        <f t="shared" ref="N69:T69" si="68">C69/C68</f>
        <v>0.51817556392928621</v>
      </c>
      <c r="O69" s="37">
        <f t="shared" si="68"/>
        <v>0.41243440128158515</v>
      </c>
      <c r="P69" s="18">
        <f t="shared" si="68"/>
        <v>0.42240382042003349</v>
      </c>
      <c r="Q69" s="18">
        <f t="shared" si="68"/>
        <v>0.40428971998105362</v>
      </c>
      <c r="R69" s="18">
        <f t="shared" si="68"/>
        <v>0.38774566761628704</v>
      </c>
      <c r="S69" s="404">
        <f t="shared" si="68"/>
        <v>0.28368179556957346</v>
      </c>
      <c r="T69" s="404">
        <f t="shared" si="68"/>
        <v>0.19945255221803915</v>
      </c>
      <c r="U69" s="172">
        <f>J69/J68</f>
        <v>0.16013052444555581</v>
      </c>
      <c r="V69" s="96">
        <f>K69/K68</f>
        <v>0.19080743312561899</v>
      </c>
      <c r="W69" s="78">
        <f>L69/L68</f>
        <v>0.16389846294344254</v>
      </c>
      <c r="Y69" s="107">
        <f t="shared" si="53"/>
        <v>0.21016116433337076</v>
      </c>
      <c r="Z69" s="104">
        <f t="shared" si="54"/>
        <v>-2.6908970182176444</v>
      </c>
    </row>
    <row r="70" spans="1:26" ht="20.100000000000001" customHeight="1" thickBot="1" x14ac:dyDescent="0.3">
      <c r="A70" s="24"/>
      <c r="B70" t="s">
        <v>86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1891457.7329999995</v>
      </c>
      <c r="J70" s="12">
        <v>2396760.1649999991</v>
      </c>
      <c r="K70" s="11">
        <v>486836.98799999984</v>
      </c>
      <c r="L70" s="161">
        <v>708686.76799999992</v>
      </c>
      <c r="N70" s="77">
        <f t="shared" ref="N70:T70" si="69">C70/C68</f>
        <v>0.48182443607071379</v>
      </c>
      <c r="O70" s="37">
        <f t="shared" si="69"/>
        <v>0.58756559871841485</v>
      </c>
      <c r="P70" s="18">
        <f t="shared" si="69"/>
        <v>0.57759617957996656</v>
      </c>
      <c r="Q70" s="18">
        <f t="shared" si="69"/>
        <v>0.59571028001894644</v>
      </c>
      <c r="R70" s="18">
        <f t="shared" si="69"/>
        <v>0.61225433238371296</v>
      </c>
      <c r="S70" s="404">
        <f t="shared" si="69"/>
        <v>0.7163182044304266</v>
      </c>
      <c r="T70" s="404">
        <f t="shared" si="69"/>
        <v>0.80054744778196085</v>
      </c>
      <c r="U70" s="172">
        <f>J70/J68</f>
        <v>0.83986947555444413</v>
      </c>
      <c r="V70" s="96">
        <f>K70/K68</f>
        <v>0.80919256687438101</v>
      </c>
      <c r="W70" s="78">
        <f>L70/L68</f>
        <v>0.83610153705655743</v>
      </c>
      <c r="Y70" s="105">
        <f t="shared" si="53"/>
        <v>0.45569622988465319</v>
      </c>
      <c r="Z70" s="104">
        <f t="shared" si="54"/>
        <v>2.6908970182176417</v>
      </c>
    </row>
    <row r="71" spans="1:26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33851078.272999987</v>
      </c>
      <c r="J71" s="15">
        <v>36870159.830999985</v>
      </c>
      <c r="K71" s="14">
        <v>7725411.9379999973</v>
      </c>
      <c r="L71" s="160">
        <v>8819112.7570000011</v>
      </c>
      <c r="N71" s="134">
        <f t="shared" ref="N71:T71" si="70">C71/C92</f>
        <v>6.4535395005953414E-2</v>
      </c>
      <c r="O71" s="259">
        <f t="shared" si="70"/>
        <v>5.3654909283826414E-2</v>
      </c>
      <c r="P71" s="21">
        <f t="shared" si="70"/>
        <v>4.9541932879414698E-2</v>
      </c>
      <c r="Q71" s="21">
        <f t="shared" si="70"/>
        <v>4.7659836758630621E-2</v>
      </c>
      <c r="R71" s="21">
        <f t="shared" si="70"/>
        <v>4.5295017454501811E-2</v>
      </c>
      <c r="S71" s="410">
        <f t="shared" si="70"/>
        <v>4.1745394965099096E-2</v>
      </c>
      <c r="T71" s="410">
        <f t="shared" si="70"/>
        <v>4.7968216916828073E-2</v>
      </c>
      <c r="U71" s="27">
        <f>J71/J92</f>
        <v>4.7726106952149371E-2</v>
      </c>
      <c r="V71" s="20">
        <f>K71/K92</f>
        <v>4.5405981480225316E-2</v>
      </c>
      <c r="W71" s="234">
        <f>L71/L92</f>
        <v>4.4389244580546515E-2</v>
      </c>
      <c r="Y71" s="102">
        <f t="shared" si="53"/>
        <v>0.14157184468316494</v>
      </c>
      <c r="Z71" s="101">
        <f t="shared" si="54"/>
        <v>-0.10167368996788009</v>
      </c>
    </row>
    <row r="72" spans="1:26" ht="20.100000000000001" customHeight="1" x14ac:dyDescent="0.25">
      <c r="A72" s="24"/>
      <c r="B72" t="s">
        <v>85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3614922.3780000005</v>
      </c>
      <c r="J72" s="12">
        <v>3255008.7919999994</v>
      </c>
      <c r="K72" s="11">
        <v>800775.38099999982</v>
      </c>
      <c r="L72" s="161">
        <v>709068.46399999992</v>
      </c>
      <c r="N72" s="77">
        <f t="shared" ref="N72:T72" si="71">C72/C71</f>
        <v>0.11130411350278137</v>
      </c>
      <c r="O72" s="37">
        <f t="shared" si="71"/>
        <v>9.3901841620893503E-2</v>
      </c>
      <c r="P72" s="18">
        <f t="shared" si="71"/>
        <v>0.17582924719524223</v>
      </c>
      <c r="Q72" s="18">
        <f t="shared" si="71"/>
        <v>0.1804167929818952</v>
      </c>
      <c r="R72" s="18">
        <f t="shared" si="71"/>
        <v>0.15835469649968692</v>
      </c>
      <c r="S72" s="404">
        <f t="shared" si="71"/>
        <v>0.14214853972911334</v>
      </c>
      <c r="T72" s="404">
        <f t="shared" si="71"/>
        <v>0.10678898760171267</v>
      </c>
      <c r="U72" s="172">
        <f>J72/J71</f>
        <v>8.8283012791911669E-2</v>
      </c>
      <c r="V72" s="96">
        <f>K72/K71</f>
        <v>0.10365471607554295</v>
      </c>
      <c r="W72" s="78">
        <f>L72/L71</f>
        <v>8.0401337814531335E-2</v>
      </c>
      <c r="Y72" s="107">
        <f t="shared" si="53"/>
        <v>-0.11452264789344208</v>
      </c>
      <c r="Z72" s="104">
        <f t="shared" si="54"/>
        <v>-2.3253378261011619</v>
      </c>
    </row>
    <row r="73" spans="1:26" ht="20.100000000000001" customHeight="1" thickBot="1" x14ac:dyDescent="0.3">
      <c r="A73" s="24"/>
      <c r="B73" t="s">
        <v>86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30236155.894999988</v>
      </c>
      <c r="J73" s="12">
        <v>33615151.038999982</v>
      </c>
      <c r="K73" s="11">
        <v>6924636.5569999972</v>
      </c>
      <c r="L73" s="161">
        <v>8110044.2930000015</v>
      </c>
      <c r="N73" s="77">
        <f t="shared" ref="N73:T73" si="72">C73/C71</f>
        <v>0.88869588649721865</v>
      </c>
      <c r="O73" s="37">
        <f t="shared" si="72"/>
        <v>0.90609815837910646</v>
      </c>
      <c r="P73" s="18">
        <f t="shared" si="72"/>
        <v>0.82417075280475771</v>
      </c>
      <c r="Q73" s="18">
        <f t="shared" si="72"/>
        <v>0.81958320701810483</v>
      </c>
      <c r="R73" s="18">
        <f t="shared" si="72"/>
        <v>0.84164530350031308</v>
      </c>
      <c r="S73" s="404">
        <f t="shared" si="72"/>
        <v>0.85785146027088666</v>
      </c>
      <c r="T73" s="404">
        <f t="shared" si="72"/>
        <v>0.89321101239828737</v>
      </c>
      <c r="U73" s="172">
        <f>J73/J71</f>
        <v>0.91171698720808825</v>
      </c>
      <c r="V73" s="96">
        <f>K73/K71</f>
        <v>0.896345283924457</v>
      </c>
      <c r="W73" s="78">
        <f>L73/L71</f>
        <v>0.91959866218546871</v>
      </c>
      <c r="Y73" s="105">
        <f t="shared" si="53"/>
        <v>0.1711869967820471</v>
      </c>
      <c r="Z73" s="104">
        <f t="shared" si="54"/>
        <v>2.3253378261011703</v>
      </c>
    </row>
    <row r="74" spans="1:26" ht="20.100000000000001" customHeight="1" thickBot="1" x14ac:dyDescent="0.3">
      <c r="A74" s="5" t="s">
        <v>84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6297313.237999999</v>
      </c>
      <c r="J74" s="15">
        <v>8037526.8910000045</v>
      </c>
      <c r="K74" s="14">
        <v>1718333.435000001</v>
      </c>
      <c r="L74" s="160">
        <v>2480853.8960000002</v>
      </c>
      <c r="N74" s="134">
        <f t="shared" ref="N74:T74" si="73">C74/C92</f>
        <v>3.7473280999106551E-3</v>
      </c>
      <c r="O74" s="259">
        <f t="shared" si="73"/>
        <v>3.9309924735187246E-3</v>
      </c>
      <c r="P74" s="21">
        <f t="shared" si="73"/>
        <v>6.0403100336657266E-3</v>
      </c>
      <c r="Q74" s="21">
        <f t="shared" si="73"/>
        <v>8.1524596155677417E-3</v>
      </c>
      <c r="R74" s="21">
        <f t="shared" si="73"/>
        <v>9.5687698267410189E-3</v>
      </c>
      <c r="S74" s="410">
        <f t="shared" si="73"/>
        <v>8.9312360107388494E-3</v>
      </c>
      <c r="T74" s="410">
        <f t="shared" si="73"/>
        <v>8.9235233500532894E-3</v>
      </c>
      <c r="U74" s="27">
        <f>J74/J92</f>
        <v>1.0404073912045174E-2</v>
      </c>
      <c r="V74" s="20">
        <f>K74/K92</f>
        <v>1.0099476474863679E-2</v>
      </c>
      <c r="W74" s="234">
        <f>L74/L92</f>
        <v>1.248688313580496E-2</v>
      </c>
      <c r="Y74" s="102">
        <f t="shared" si="53"/>
        <v>0.44375581913762785</v>
      </c>
      <c r="Z74" s="101">
        <f t="shared" si="54"/>
        <v>0.23874066609412808</v>
      </c>
    </row>
    <row r="75" spans="1:26" ht="20.100000000000001" customHeight="1" x14ac:dyDescent="0.25">
      <c r="A75" s="24"/>
      <c r="B75" t="s">
        <v>85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971116.42500000005</v>
      </c>
      <c r="J75" s="12">
        <v>1069725.0719999999</v>
      </c>
      <c r="K75" s="11">
        <v>252391.25100000005</v>
      </c>
      <c r="L75" s="161">
        <v>179194.51300000001</v>
      </c>
      <c r="N75" s="77">
        <f t="shared" ref="N75:T75" si="74">C75/C74</f>
        <v>0.12907491936939169</v>
      </c>
      <c r="O75" s="37">
        <f t="shared" si="74"/>
        <v>0.11909137903855756</v>
      </c>
      <c r="P75" s="18">
        <f t="shared" si="74"/>
        <v>0.39743492021672855</v>
      </c>
      <c r="Q75" s="18">
        <f t="shared" si="74"/>
        <v>0.20361051463059143</v>
      </c>
      <c r="R75" s="18">
        <f t="shared" si="74"/>
        <v>0.16907975450616311</v>
      </c>
      <c r="S75" s="404">
        <f t="shared" si="74"/>
        <v>0.18501201209956208</v>
      </c>
      <c r="T75" s="404">
        <f t="shared" si="74"/>
        <v>0.15421123077378038</v>
      </c>
      <c r="U75" s="172">
        <f>J75/J74</f>
        <v>0.13309132106267926</v>
      </c>
      <c r="V75" s="96">
        <f>K75/K74</f>
        <v>0.14688141769178803</v>
      </c>
      <c r="W75" s="78">
        <f>L75/L74</f>
        <v>7.2230981957028553E-2</v>
      </c>
      <c r="Y75" s="107">
        <f t="shared" si="53"/>
        <v>-0.29001297671764392</v>
      </c>
      <c r="Z75" s="104">
        <f t="shared" si="54"/>
        <v>-7.4650435734759473</v>
      </c>
    </row>
    <row r="76" spans="1:26" ht="20.100000000000001" customHeight="1" thickBot="1" x14ac:dyDescent="0.3">
      <c r="A76" s="24"/>
      <c r="B76" t="s">
        <v>86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5326196.8129999992</v>
      </c>
      <c r="J76" s="12">
        <v>6967801.8190000048</v>
      </c>
      <c r="K76" s="11">
        <v>1465942.1840000008</v>
      </c>
      <c r="L76" s="161">
        <v>2301659.3830000004</v>
      </c>
      <c r="N76" s="77">
        <f t="shared" ref="N76:T76" si="75">C76/C74</f>
        <v>0.87092508063060825</v>
      </c>
      <c r="O76" s="37">
        <f t="shared" si="75"/>
        <v>0.8809086209614424</v>
      </c>
      <c r="P76" s="18">
        <f t="shared" si="75"/>
        <v>0.60256507978327145</v>
      </c>
      <c r="Q76" s="18">
        <f t="shared" si="75"/>
        <v>0.79638948536940857</v>
      </c>
      <c r="R76" s="18">
        <f t="shared" si="75"/>
        <v>0.83092024549383692</v>
      </c>
      <c r="S76" s="404">
        <f t="shared" si="75"/>
        <v>0.81498798790043792</v>
      </c>
      <c r="T76" s="404">
        <f t="shared" si="75"/>
        <v>0.84578876922621971</v>
      </c>
      <c r="U76" s="172">
        <f>J76/J74</f>
        <v>0.86690867893732071</v>
      </c>
      <c r="V76" s="96">
        <f>K76/K74</f>
        <v>0.85311858230821191</v>
      </c>
      <c r="W76" s="78">
        <f>L76/L74</f>
        <v>0.92776901804297152</v>
      </c>
      <c r="Y76" s="105">
        <f t="shared" si="53"/>
        <v>0.5700887853023261</v>
      </c>
      <c r="Z76" s="104">
        <f t="shared" si="54"/>
        <v>7.4650435734759597</v>
      </c>
    </row>
    <row r="77" spans="1:26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29513686.684000008</v>
      </c>
      <c r="J77" s="15">
        <v>27903192.412000004</v>
      </c>
      <c r="K77" s="14">
        <v>7120459.7379999971</v>
      </c>
      <c r="L77" s="160">
        <v>6761166.214999998</v>
      </c>
      <c r="N77" s="134">
        <f t="shared" ref="N77:T77" si="76">C77/C92</f>
        <v>3.2035167505552464E-2</v>
      </c>
      <c r="O77" s="259">
        <f t="shared" si="76"/>
        <v>3.6030767966294307E-2</v>
      </c>
      <c r="P77" s="21">
        <f t="shared" si="76"/>
        <v>4.0346893827591594E-2</v>
      </c>
      <c r="Q77" s="21">
        <f t="shared" si="76"/>
        <v>3.432966521792135E-2</v>
      </c>
      <c r="R77" s="21">
        <f t="shared" si="76"/>
        <v>3.3598143438269459E-2</v>
      </c>
      <c r="S77" s="410">
        <f t="shared" si="76"/>
        <v>4.0181363292242887E-2</v>
      </c>
      <c r="T77" s="410">
        <f t="shared" si="76"/>
        <v>4.1821974279696916E-2</v>
      </c>
      <c r="U77" s="27">
        <f>J77/J92</f>
        <v>3.6118930632945849E-2</v>
      </c>
      <c r="V77" s="20">
        <f>K77/K92</f>
        <v>4.185038488420318E-2</v>
      </c>
      <c r="W77" s="234">
        <f>L77/L92</f>
        <v>3.403098123778335E-2</v>
      </c>
      <c r="Y77" s="102">
        <f t="shared" si="53"/>
        <v>-5.0459315299901955E-2</v>
      </c>
      <c r="Z77" s="101">
        <f t="shared" si="54"/>
        <v>-0.78194036464198302</v>
      </c>
    </row>
    <row r="78" spans="1:26" ht="20.100000000000001" customHeight="1" x14ac:dyDescent="0.25">
      <c r="A78" s="24"/>
      <c r="B78" t="s">
        <v>85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25950032.801000006</v>
      </c>
      <c r="J78" s="12">
        <v>23899508.055000003</v>
      </c>
      <c r="K78" s="11">
        <v>5956526.9519999977</v>
      </c>
      <c r="L78" s="161">
        <v>5889123.9049999975</v>
      </c>
      <c r="N78" s="77">
        <f t="shared" ref="N78:T78" si="77">C78/C77</f>
        <v>0.87760358985521458</v>
      </c>
      <c r="O78" s="37">
        <f t="shared" si="77"/>
        <v>0.92761264677292921</v>
      </c>
      <c r="P78" s="18">
        <f t="shared" si="77"/>
        <v>0.93273208557691256</v>
      </c>
      <c r="Q78" s="18">
        <f t="shared" si="77"/>
        <v>0.90248202771276997</v>
      </c>
      <c r="R78" s="18">
        <f t="shared" si="77"/>
        <v>0.93486327133237135</v>
      </c>
      <c r="S78" s="404">
        <f t="shared" si="77"/>
        <v>0.8850732068223085</v>
      </c>
      <c r="T78" s="404">
        <f t="shared" si="77"/>
        <v>0.87925419412506223</v>
      </c>
      <c r="U78" s="172">
        <f>J78/J77</f>
        <v>0.85651518658208503</v>
      </c>
      <c r="V78" s="96">
        <f>K78/K77</f>
        <v>0.83653684890760638</v>
      </c>
      <c r="W78" s="78">
        <f>L78/L77</f>
        <v>0.8710219091988407</v>
      </c>
      <c r="Y78" s="107">
        <f t="shared" si="53"/>
        <v>-1.1315830104213432E-2</v>
      </c>
      <c r="Z78" s="104">
        <f t="shared" si="54"/>
        <v>3.4485060291234326</v>
      </c>
    </row>
    <row r="79" spans="1:26" ht="20.100000000000001" customHeight="1" thickBot="1" x14ac:dyDescent="0.3">
      <c r="A79" s="24"/>
      <c r="B79" t="s">
        <v>86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3563653.8830000027</v>
      </c>
      <c r="J79" s="12">
        <v>4003684.3570000022</v>
      </c>
      <c r="K79" s="11">
        <v>1163932.7859999994</v>
      </c>
      <c r="L79" s="161">
        <v>872042.31</v>
      </c>
      <c r="N79" s="77">
        <f t="shared" ref="N79:T79" si="78">C79/C77</f>
        <v>0.1223964101447854</v>
      </c>
      <c r="O79" s="37">
        <f t="shared" si="78"/>
        <v>7.2387353227070836E-2</v>
      </c>
      <c r="P79" s="18">
        <f t="shared" si="78"/>
        <v>6.7267914423087438E-2</v>
      </c>
      <c r="Q79" s="18">
        <f t="shared" si="78"/>
        <v>9.7517972287229984E-2</v>
      </c>
      <c r="R79" s="18">
        <f t="shared" si="78"/>
        <v>6.5136728667628679E-2</v>
      </c>
      <c r="S79" s="404">
        <f t="shared" si="78"/>
        <v>0.1149267931776915</v>
      </c>
      <c r="T79" s="404">
        <f t="shared" si="78"/>
        <v>0.12074580587493784</v>
      </c>
      <c r="U79" s="172">
        <f>J79/J77</f>
        <v>0.143484813417915</v>
      </c>
      <c r="V79" s="96">
        <f>K79/K77</f>
        <v>0.16346315109239368</v>
      </c>
      <c r="W79" s="78">
        <f>L79/L77</f>
        <v>0.12897809080115927</v>
      </c>
      <c r="Y79" s="105">
        <f t="shared" si="53"/>
        <v>-0.25077949475340194</v>
      </c>
      <c r="Z79" s="104">
        <f t="shared" si="54"/>
        <v>-3.4485060291234411</v>
      </c>
    </row>
    <row r="80" spans="1:26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34020943.627999991</v>
      </c>
      <c r="J80" s="15">
        <v>34973710.546000004</v>
      </c>
      <c r="K80" s="14">
        <v>8148090.9789999994</v>
      </c>
      <c r="L80" s="160">
        <v>8435071.291000003</v>
      </c>
      <c r="N80" s="134">
        <f t="shared" ref="N80:T80" si="79">C80/C92</f>
        <v>3.487747474848038E-2</v>
      </c>
      <c r="O80" s="259">
        <f t="shared" si="79"/>
        <v>3.3947096822842374E-2</v>
      </c>
      <c r="P80" s="21">
        <f t="shared" si="79"/>
        <v>3.1110960000721385E-2</v>
      </c>
      <c r="Q80" s="21">
        <f t="shared" si="79"/>
        <v>4.8317321966914149E-2</v>
      </c>
      <c r="R80" s="21">
        <f t="shared" si="79"/>
        <v>5.1117529095437417E-2</v>
      </c>
      <c r="S80" s="410">
        <f t="shared" si="79"/>
        <v>4.7661716899565651E-2</v>
      </c>
      <c r="T80" s="410">
        <f t="shared" si="79"/>
        <v>4.8208922342208665E-2</v>
      </c>
      <c r="U80" s="27">
        <f>J80/J92</f>
        <v>4.5271272424170554E-2</v>
      </c>
      <c r="V80" s="20">
        <f>K80/K92</f>
        <v>4.7890270585033118E-2</v>
      </c>
      <c r="W80" s="234">
        <f>L80/L92</f>
        <v>4.245624848070477E-2</v>
      </c>
      <c r="Y80" s="102">
        <f t="shared" si="53"/>
        <v>3.5220558133142524E-2</v>
      </c>
      <c r="Z80" s="101">
        <f t="shared" si="54"/>
        <v>-0.54340221043283488</v>
      </c>
    </row>
    <row r="81" spans="1:26" ht="20.100000000000001" customHeight="1" x14ac:dyDescent="0.25">
      <c r="A81" s="24"/>
      <c r="B81" t="s">
        <v>85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31013297.943999995</v>
      </c>
      <c r="J81" s="12">
        <v>31243247.258000005</v>
      </c>
      <c r="K81" s="11">
        <v>7327197.1669999994</v>
      </c>
      <c r="L81" s="161">
        <v>7477375.7300000032</v>
      </c>
      <c r="N81" s="77">
        <f t="shared" ref="N81:T81" si="80">C81/C80</f>
        <v>0.85172461123957943</v>
      </c>
      <c r="O81" s="37">
        <f t="shared" si="80"/>
        <v>0.85888820643393338</v>
      </c>
      <c r="P81" s="18">
        <f t="shared" si="80"/>
        <v>0.85367696647912839</v>
      </c>
      <c r="Q81" s="18">
        <f t="shared" si="80"/>
        <v>0.88270566887467183</v>
      </c>
      <c r="R81" s="18">
        <f t="shared" si="80"/>
        <v>0.87820383315687955</v>
      </c>
      <c r="S81" s="404">
        <f t="shared" si="80"/>
        <v>0.87855014815250576</v>
      </c>
      <c r="T81" s="404">
        <f t="shared" si="80"/>
        <v>0.91159428977376633</v>
      </c>
      <c r="U81" s="172">
        <f>J81/J80</f>
        <v>0.89333521580178288</v>
      </c>
      <c r="V81" s="96">
        <f>K81/K80</f>
        <v>0.89925323439371474</v>
      </c>
      <c r="W81" s="78">
        <f>L81/L80</f>
        <v>0.88646265953651926</v>
      </c>
      <c r="Y81" s="107">
        <f t="shared" si="53"/>
        <v>2.0496045019284224E-2</v>
      </c>
      <c r="Z81" s="104">
        <f t="shared" si="54"/>
        <v>-1.279057485719548</v>
      </c>
    </row>
    <row r="82" spans="1:26" ht="20.100000000000001" customHeight="1" thickBot="1" x14ac:dyDescent="0.3">
      <c r="A82" s="24"/>
      <c r="B82" t="s">
        <v>86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3007645.6840000004</v>
      </c>
      <c r="J82" s="12">
        <v>3730463.2880000011</v>
      </c>
      <c r="K82" s="11">
        <v>820893.81199999969</v>
      </c>
      <c r="L82" s="161">
        <v>957695.56099999987</v>
      </c>
      <c r="N82" s="77">
        <f t="shared" ref="N82:T82" si="81">C82/C80</f>
        <v>0.1482753887604206</v>
      </c>
      <c r="O82" s="37">
        <f t="shared" si="81"/>
        <v>0.14111179356606668</v>
      </c>
      <c r="P82" s="18">
        <f t="shared" si="81"/>
        <v>0.14632303352087156</v>
      </c>
      <c r="Q82" s="18">
        <f t="shared" si="81"/>
        <v>0.11729433112532812</v>
      </c>
      <c r="R82" s="18">
        <f t="shared" si="81"/>
        <v>0.12179616684312047</v>
      </c>
      <c r="S82" s="404">
        <f t="shared" si="81"/>
        <v>0.1214498518474942</v>
      </c>
      <c r="T82" s="404">
        <f t="shared" si="81"/>
        <v>8.8405710226233739E-2</v>
      </c>
      <c r="U82" s="172">
        <f>J82/J80</f>
        <v>0.10666478419821714</v>
      </c>
      <c r="V82" s="96">
        <f>K82/K80</f>
        <v>0.10074676560628518</v>
      </c>
      <c r="W82" s="78">
        <f>L82/L80</f>
        <v>0.1135373404634808</v>
      </c>
      <c r="Y82" s="105">
        <f t="shared" si="53"/>
        <v>0.16664975055263329</v>
      </c>
      <c r="Z82" s="104">
        <f t="shared" si="54"/>
        <v>1.2790574857195618</v>
      </c>
    </row>
    <row r="83" spans="1:26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87358464.123999938</v>
      </c>
      <c r="J83" s="15">
        <v>92542349.449000046</v>
      </c>
      <c r="K83" s="14">
        <v>20635318.084000006</v>
      </c>
      <c r="L83" s="160">
        <v>22817021.748</v>
      </c>
      <c r="N83" s="134">
        <f t="shared" ref="N83:T83" si="82">C83/C92</f>
        <v>9.4140276056629085E-2</v>
      </c>
      <c r="O83" s="259">
        <f t="shared" si="82"/>
        <v>9.2729131568643222E-2</v>
      </c>
      <c r="P83" s="21">
        <f t="shared" si="82"/>
        <v>0.10346594175346538</v>
      </c>
      <c r="Q83" s="21">
        <f t="shared" si="82"/>
        <v>0.11194953379871024</v>
      </c>
      <c r="R83" s="21">
        <f t="shared" si="82"/>
        <v>0.13047970597638522</v>
      </c>
      <c r="S83" s="410">
        <f t="shared" si="82"/>
        <v>0.13451396630176549</v>
      </c>
      <c r="T83" s="410">
        <f t="shared" si="82"/>
        <v>0.12379014112419892</v>
      </c>
      <c r="U83" s="27">
        <f>J83/J92</f>
        <v>0.11979026094952432</v>
      </c>
      <c r="V83" s="20">
        <f>K83/K92</f>
        <v>0.1212837423143588</v>
      </c>
      <c r="W83" s="234">
        <f>L83/L92</f>
        <v>0.11484492679467175</v>
      </c>
      <c r="Y83" s="102">
        <f t="shared" si="53"/>
        <v>0.10572667962368942</v>
      </c>
      <c r="Z83" s="101">
        <f t="shared" si="54"/>
        <v>-0.64388155196870578</v>
      </c>
    </row>
    <row r="84" spans="1:26" ht="20.100000000000001" customHeight="1" x14ac:dyDescent="0.25">
      <c r="A84" s="24"/>
      <c r="B84" t="s">
        <v>85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76190183.637999937</v>
      </c>
      <c r="J84" s="12">
        <v>80496644.17400004</v>
      </c>
      <c r="K84" s="11">
        <v>17971809.232000008</v>
      </c>
      <c r="L84" s="161">
        <v>19635483.41</v>
      </c>
      <c r="N84" s="77">
        <f t="shared" ref="N84:T84" si="83">C84/C83</f>
        <v>0.85609028432849898</v>
      </c>
      <c r="O84" s="37">
        <f t="shared" si="83"/>
        <v>0.86402414324445154</v>
      </c>
      <c r="P84" s="18">
        <f t="shared" si="83"/>
        <v>0.87473309047939907</v>
      </c>
      <c r="Q84" s="18">
        <f t="shared" si="83"/>
        <v>0.85753018211113785</v>
      </c>
      <c r="R84" s="18">
        <f t="shared" si="83"/>
        <v>0.86149539564289368</v>
      </c>
      <c r="S84" s="404">
        <f t="shared" si="83"/>
        <v>0.86297413161194991</v>
      </c>
      <c r="T84" s="404">
        <f t="shared" si="83"/>
        <v>0.87215571383961932</v>
      </c>
      <c r="U84" s="172">
        <f>J84/J83</f>
        <v>0.86983575253145717</v>
      </c>
      <c r="V84" s="96">
        <f>K84/K83</f>
        <v>0.87092474944376064</v>
      </c>
      <c r="W84" s="78">
        <f>L84/L83</f>
        <v>0.86056294405386746</v>
      </c>
      <c r="Y84" s="107">
        <f t="shared" si="53"/>
        <v>9.2571324151255116E-2</v>
      </c>
      <c r="Z84" s="104">
        <f t="shared" si="54"/>
        <v>-1.0361805389893175</v>
      </c>
    </row>
    <row r="85" spans="1:26" ht="20.100000000000001" customHeight="1" thickBot="1" x14ac:dyDescent="0.3">
      <c r="A85" s="24"/>
      <c r="B85" t="s">
        <v>86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11168280.485999996</v>
      </c>
      <c r="J85" s="12">
        <v>12045705.275000006</v>
      </c>
      <c r="K85" s="11">
        <v>2663508.8519999995</v>
      </c>
      <c r="L85" s="161">
        <v>3181538.3380000009</v>
      </c>
      <c r="N85" s="77">
        <f t="shared" ref="N85:T85" si="84">C85/C83</f>
        <v>0.14390971567150104</v>
      </c>
      <c r="O85" s="37">
        <f t="shared" si="84"/>
        <v>0.13597585675554844</v>
      </c>
      <c r="P85" s="18">
        <f t="shared" si="84"/>
        <v>0.12526690952060099</v>
      </c>
      <c r="Q85" s="18">
        <f t="shared" si="84"/>
        <v>0.14246981788886215</v>
      </c>
      <c r="R85" s="18">
        <f t="shared" si="84"/>
        <v>0.13850460435710626</v>
      </c>
      <c r="S85" s="404">
        <f t="shared" si="84"/>
        <v>0.13702586838805009</v>
      </c>
      <c r="T85" s="404">
        <f t="shared" si="84"/>
        <v>0.12784428616038065</v>
      </c>
      <c r="U85" s="172">
        <f>J85/J83</f>
        <v>0.13016424746854277</v>
      </c>
      <c r="V85" s="96">
        <f>K85/K83</f>
        <v>0.12907525055623945</v>
      </c>
      <c r="W85" s="78">
        <f>L85/L83</f>
        <v>0.13943705594613262</v>
      </c>
      <c r="Y85" s="105">
        <f t="shared" si="53"/>
        <v>0.19449137013793619</v>
      </c>
      <c r="Z85" s="104">
        <f t="shared" si="54"/>
        <v>1.0361805389893175</v>
      </c>
    </row>
    <row r="86" spans="1:26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250764689.71699986</v>
      </c>
      <c r="J86" s="15">
        <v>278621465.75200021</v>
      </c>
      <c r="K86" s="14">
        <v>63932849.686000012</v>
      </c>
      <c r="L86" s="160">
        <v>73910545.693999991</v>
      </c>
      <c r="N86" s="134">
        <f t="shared" ref="N86:T86" si="85">C86/C92</f>
        <v>0.43345906417755325</v>
      </c>
      <c r="O86" s="259">
        <f t="shared" si="85"/>
        <v>0.41546163762951022</v>
      </c>
      <c r="P86" s="21">
        <f t="shared" si="85"/>
        <v>0.41163387721560685</v>
      </c>
      <c r="Q86" s="21">
        <f t="shared" si="85"/>
        <v>0.39726462950489433</v>
      </c>
      <c r="R86" s="21">
        <f t="shared" si="85"/>
        <v>0.37282670967292408</v>
      </c>
      <c r="S86" s="410">
        <f t="shared" si="85"/>
        <v>0.36668816083759365</v>
      </c>
      <c r="T86" s="410">
        <f t="shared" si="85"/>
        <v>0.35534274372052704</v>
      </c>
      <c r="U86" s="27">
        <f>J86/J92</f>
        <v>0.36065799374333585</v>
      </c>
      <c r="V86" s="20">
        <f>K86/K92</f>
        <v>0.37576427148712993</v>
      </c>
      <c r="W86" s="234">
        <f>L86/L92</f>
        <v>0.37201398602013858</v>
      </c>
      <c r="Y86" s="102">
        <f t="shared" si="53"/>
        <v>0.15606524747456846</v>
      </c>
      <c r="Z86" s="129">
        <f t="shared" si="54"/>
        <v>-0.37502854669913543</v>
      </c>
    </row>
    <row r="87" spans="1:26" ht="20.100000000000001" customHeight="1" x14ac:dyDescent="0.25">
      <c r="A87" s="24"/>
      <c r="B87" t="s">
        <v>85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187096462.88799989</v>
      </c>
      <c r="J87" s="12">
        <v>206196484.62600014</v>
      </c>
      <c r="K87" s="11">
        <v>47295703.369000003</v>
      </c>
      <c r="L87" s="161">
        <v>55411338.436999992</v>
      </c>
      <c r="N87" s="77">
        <f t="shared" ref="N87:T87" si="86">C87/C86</f>
        <v>0.70014039775737658</v>
      </c>
      <c r="O87" s="37">
        <f t="shared" si="86"/>
        <v>0.71846495192805482</v>
      </c>
      <c r="P87" s="18">
        <f t="shared" si="86"/>
        <v>0.73089967083577922</v>
      </c>
      <c r="Q87" s="18">
        <f t="shared" si="86"/>
        <v>0.73115108291655651</v>
      </c>
      <c r="R87" s="18">
        <f t="shared" si="86"/>
        <v>0.7421664550347199</v>
      </c>
      <c r="S87" s="404">
        <f t="shared" si="86"/>
        <v>0.74544441142641016</v>
      </c>
      <c r="T87" s="404">
        <f t="shared" si="86"/>
        <v>0.74610370024243577</v>
      </c>
      <c r="U87" s="172">
        <f>J87/J86</f>
        <v>0.7400595789325678</v>
      </c>
      <c r="V87" s="96">
        <f>K87/K86</f>
        <v>0.73977155095210456</v>
      </c>
      <c r="W87" s="78">
        <f>L87/L86</f>
        <v>0.74970814944880382</v>
      </c>
      <c r="Y87" s="107">
        <f t="shared" si="53"/>
        <v>0.17159349560111176</v>
      </c>
      <c r="Z87" s="104">
        <f t="shared" si="54"/>
        <v>0.9936598496699256</v>
      </c>
    </row>
    <row r="88" spans="1:26" ht="20.100000000000001" customHeight="1" thickBot="1" x14ac:dyDescent="0.3">
      <c r="A88" s="24"/>
      <c r="B88" t="s">
        <v>86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63668226.828999966</v>
      </c>
      <c r="J88" s="12">
        <v>72424981.126000091</v>
      </c>
      <c r="K88" s="11">
        <v>16637146.317000009</v>
      </c>
      <c r="L88" s="161">
        <v>18499207.257000003</v>
      </c>
      <c r="N88" s="77">
        <f t="shared" ref="N88:T88" si="87">C88/C86</f>
        <v>0.29985960224262348</v>
      </c>
      <c r="O88" s="37">
        <f t="shared" si="87"/>
        <v>0.28153504807194518</v>
      </c>
      <c r="P88" s="18">
        <f t="shared" si="87"/>
        <v>0.26910032916422072</v>
      </c>
      <c r="Q88" s="18">
        <f t="shared" si="87"/>
        <v>0.26884891708344349</v>
      </c>
      <c r="R88" s="18">
        <f t="shared" si="87"/>
        <v>0.25783354496528016</v>
      </c>
      <c r="S88" s="404">
        <f t="shared" si="87"/>
        <v>0.25455558857358984</v>
      </c>
      <c r="T88" s="404">
        <f t="shared" si="87"/>
        <v>0.25389629975756417</v>
      </c>
      <c r="U88" s="172">
        <f>J88/J86</f>
        <v>0.25994042106743226</v>
      </c>
      <c r="V88" s="96">
        <f>K88/K86</f>
        <v>0.26022844904789538</v>
      </c>
      <c r="W88" s="78">
        <f>L88/L86</f>
        <v>0.25029185055119618</v>
      </c>
      <c r="Y88" s="105">
        <f t="shared" si="53"/>
        <v>0.11192189480820522</v>
      </c>
      <c r="Z88" s="104">
        <f t="shared" si="54"/>
        <v>-0.99365984966992005</v>
      </c>
    </row>
    <row r="89" spans="1:26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4087150.352</v>
      </c>
      <c r="J89" s="15">
        <v>5026635.7359999996</v>
      </c>
      <c r="K89" s="14">
        <v>699348.08</v>
      </c>
      <c r="L89" s="160">
        <v>1056680.8030000003</v>
      </c>
      <c r="N89" s="134">
        <f t="shared" ref="N89:T89" si="88">C89/C92</f>
        <v>7.4591415592023761E-3</v>
      </c>
      <c r="O89" s="259">
        <f t="shared" si="88"/>
        <v>8.784283380272517E-3</v>
      </c>
      <c r="P89" s="21">
        <f t="shared" si="88"/>
        <v>1.2076861379981093E-2</v>
      </c>
      <c r="Q89" s="21">
        <f t="shared" si="88"/>
        <v>8.9100609420459595E-3</v>
      </c>
      <c r="R89" s="21">
        <f t="shared" si="88"/>
        <v>5.4093256381451378E-3</v>
      </c>
      <c r="S89" s="410">
        <f t="shared" si="88"/>
        <v>4.8213552596224878E-3</v>
      </c>
      <c r="T89" s="410">
        <f t="shared" si="88"/>
        <v>5.7916416450698597E-3</v>
      </c>
      <c r="U89" s="27">
        <f>J89/J92</f>
        <v>6.5066643552796734E-3</v>
      </c>
      <c r="V89" s="20">
        <f>K89/K92</f>
        <v>4.1104068266593899E-3</v>
      </c>
      <c r="W89" s="234">
        <f>L89/L92</f>
        <v>5.3185920058347307E-3</v>
      </c>
      <c r="Y89" s="64">
        <f t="shared" si="53"/>
        <v>0.5109511746997295</v>
      </c>
      <c r="Z89" s="129">
        <f t="shared" si="54"/>
        <v>0.12081851791753409</v>
      </c>
    </row>
    <row r="90" spans="1:26" ht="20.100000000000001" customHeight="1" x14ac:dyDescent="0.25">
      <c r="A90" s="24"/>
      <c r="B90" t="s">
        <v>85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3950449.28</v>
      </c>
      <c r="J90" s="12">
        <v>4939268.2929999996</v>
      </c>
      <c r="K90" s="11">
        <v>686721.39099999995</v>
      </c>
      <c r="L90" s="161">
        <v>1039464.1370000002</v>
      </c>
      <c r="N90" s="77">
        <f t="shared" ref="N90:T90" si="89">C90/C89</f>
        <v>0.96588170726038436</v>
      </c>
      <c r="O90" s="37">
        <f t="shared" si="89"/>
        <v>0.97346268815530457</v>
      </c>
      <c r="P90" s="18">
        <f t="shared" si="89"/>
        <v>0.98053261988981932</v>
      </c>
      <c r="Q90" s="18">
        <f t="shared" si="89"/>
        <v>0.97906261544903006</v>
      </c>
      <c r="R90" s="18">
        <f t="shared" si="89"/>
        <v>0.96774955072560598</v>
      </c>
      <c r="S90" s="404">
        <f t="shared" si="89"/>
        <v>0.97912036503863764</v>
      </c>
      <c r="T90" s="404">
        <f t="shared" si="89"/>
        <v>0.96655345161620809</v>
      </c>
      <c r="U90" s="172">
        <f>J90/J89</f>
        <v>0.98261910200210301</v>
      </c>
      <c r="V90" s="96">
        <f>K90/K89</f>
        <v>0.98194505803176002</v>
      </c>
      <c r="W90" s="78">
        <f>L90/L89</f>
        <v>0.98370684321024793</v>
      </c>
      <c r="Y90" s="107">
        <f t="shared" si="53"/>
        <v>0.5136620915308</v>
      </c>
      <c r="Z90" s="104">
        <f t="shared" si="54"/>
        <v>0.17617851784879068</v>
      </c>
    </row>
    <row r="91" spans="1:26" ht="20.100000000000001" customHeight="1" thickBot="1" x14ac:dyDescent="0.3">
      <c r="A91" s="24"/>
      <c r="B91" t="s">
        <v>86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136701.07199999999</v>
      </c>
      <c r="J91" s="12">
        <v>87367.443000000028</v>
      </c>
      <c r="K91" s="11">
        <v>12626.689000000002</v>
      </c>
      <c r="L91" s="161">
        <v>17216.666000000001</v>
      </c>
      <c r="N91" s="77">
        <f t="shared" ref="N91:T91" si="90">C91/C89</f>
        <v>3.4118292739615592E-2</v>
      </c>
      <c r="O91" s="408">
        <f t="shared" si="90"/>
        <v>2.6537311844695394E-2</v>
      </c>
      <c r="P91" s="412">
        <f t="shared" si="90"/>
        <v>1.9467380110180638E-2</v>
      </c>
      <c r="Q91" s="412">
        <f t="shared" si="90"/>
        <v>2.0937384550969978E-2</v>
      </c>
      <c r="R91" s="412">
        <f t="shared" si="90"/>
        <v>3.2250449274394015E-2</v>
      </c>
      <c r="S91" s="411">
        <f t="shared" si="90"/>
        <v>2.0879634961362355E-2</v>
      </c>
      <c r="T91" s="411">
        <f t="shared" si="90"/>
        <v>3.3446548383791873E-2</v>
      </c>
      <c r="U91" s="172">
        <f>J91/J89</f>
        <v>1.7380897997897025E-2</v>
      </c>
      <c r="V91" s="235">
        <f>K91/K89</f>
        <v>1.805494196823991E-2</v>
      </c>
      <c r="W91" s="78">
        <f>L91/L89</f>
        <v>1.6293156789751954E-2</v>
      </c>
      <c r="Y91" s="105">
        <f t="shared" si="53"/>
        <v>0.36351390297171321</v>
      </c>
      <c r="Z91" s="104">
        <f t="shared" si="54"/>
        <v>-0.17617851784879554</v>
      </c>
    </row>
    <row r="92" spans="1:26" ht="20.100000000000001" customHeight="1" thickBot="1" x14ac:dyDescent="0.3">
      <c r="A92" s="74" t="s">
        <v>20</v>
      </c>
      <c r="B92" s="100"/>
      <c r="C92" s="83">
        <f t="shared" ref="C92:L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" si="92">I54+I57+I60+I63+I65+I68+I71+I74+I77+I80+I83+I86+I89</f>
        <v>705698073.61599982</v>
      </c>
      <c r="J92" s="167">
        <f t="shared" si="91"/>
        <v>772536504.3490001</v>
      </c>
      <c r="K92" s="190">
        <f t="shared" si="91"/>
        <v>170140842.377</v>
      </c>
      <c r="L92" s="188">
        <f t="shared" si="91"/>
        <v>198676793.00100002</v>
      </c>
      <c r="N92" s="89">
        <f>N54+N57+N60+N63+N65+N68+N71+N74+N77+N80+N83+N86+N89</f>
        <v>0.99999999999999989</v>
      </c>
      <c r="O92" s="409">
        <f t="shared" ref="O92:V92" si="93">O54+O57+O60+O63+O65+O68+O71+O74+O77+O80+O83+O86+O89</f>
        <v>1</v>
      </c>
      <c r="P92" s="409">
        <f t="shared" si="93"/>
        <v>1</v>
      </c>
      <c r="Q92" s="409">
        <f t="shared" si="93"/>
        <v>0.99999999999999989</v>
      </c>
      <c r="R92" s="409">
        <f t="shared" ref="R92:S92" si="94">R54+R57+R60+R63+R65+R68+R71+R74+R77+R80+R83+R86+R89</f>
        <v>1</v>
      </c>
      <c r="S92" s="409">
        <f t="shared" si="94"/>
        <v>0.99999999999999989</v>
      </c>
      <c r="T92" s="409">
        <f t="shared" ref="T92" si="95">T54+T57+T60+T63+T65+T68+T71+T74+T77+T80+T83+T86+T89</f>
        <v>1</v>
      </c>
      <c r="U92" s="174">
        <f t="shared" si="93"/>
        <v>0.99999999999999989</v>
      </c>
      <c r="V92" s="181">
        <f t="shared" si="93"/>
        <v>0.99999999999999989</v>
      </c>
      <c r="W92" s="406">
        <f>W54+W57+W60+W63+W65+W68+W71+W74+W77+W80+W83+W86+W89</f>
        <v>0.99999999999999989</v>
      </c>
      <c r="Y92" s="93">
        <f t="shared" si="53"/>
        <v>0.16771957999813902</v>
      </c>
      <c r="Z92" s="132">
        <f t="shared" si="54"/>
        <v>0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251572455</v>
      </c>
      <c r="D93" s="315">
        <f t="shared" si="91"/>
        <v>275437457</v>
      </c>
      <c r="E93" s="315">
        <f t="shared" si="91"/>
        <v>310938973</v>
      </c>
      <c r="F93" s="315">
        <f t="shared" si="91"/>
        <v>338135647</v>
      </c>
      <c r="G93" s="315">
        <f t="shared" ref="G93" si="96">G55+G58+G61+G64+G66+G69+G72+G75+G78+G81+G84+G87+G90</f>
        <v>265774511</v>
      </c>
      <c r="H93" s="315">
        <f t="shared" si="91"/>
        <v>287319425</v>
      </c>
      <c r="I93" s="315">
        <f t="shared" ref="I93" si="97">I55+I58+I61+I64+I66+I69+I72+I75+I78+I81+I84+I87+I90</f>
        <v>341709266.55199981</v>
      </c>
      <c r="J93" s="248">
        <f t="shared" si="91"/>
        <v>365932399.86600018</v>
      </c>
      <c r="K93" s="315">
        <f t="shared" si="91"/>
        <v>83602989.728000015</v>
      </c>
      <c r="L93" s="189">
        <f t="shared" si="91"/>
        <v>93769538.454999983</v>
      </c>
      <c r="N93" s="77">
        <f t="shared" ref="N93:T93" si="98">C93/C92</f>
        <v>0.48193027288138385</v>
      </c>
      <c r="O93" s="79">
        <f t="shared" si="98"/>
        <v>0.47675941851998477</v>
      </c>
      <c r="P93" s="79">
        <f t="shared" si="98"/>
        <v>0.4988145047157706</v>
      </c>
      <c r="Q93" s="79">
        <f t="shared" si="98"/>
        <v>0.49468572765902452</v>
      </c>
      <c r="R93" s="79">
        <f t="shared" si="98"/>
        <v>0.49258663031965277</v>
      </c>
      <c r="S93" s="79">
        <f t="shared" si="98"/>
        <v>0.49545061546101538</v>
      </c>
      <c r="T93" s="79">
        <f t="shared" si="98"/>
        <v>0.48421453781371421</v>
      </c>
      <c r="U93" s="79">
        <f t="shared" ref="U93:V93" si="99">J93/J92</f>
        <v>0.47367651600407357</v>
      </c>
      <c r="V93" s="79">
        <f t="shared" si="99"/>
        <v>0.49137519574959881</v>
      </c>
      <c r="W93" s="78">
        <f>L93/L92</f>
        <v>0.47197026405861103</v>
      </c>
      <c r="Y93" s="107">
        <f t="shared" si="53"/>
        <v>0.12160508565634494</v>
      </c>
      <c r="Z93" s="104">
        <f t="shared" si="54"/>
        <v>-1.9404931690987781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270437614</v>
      </c>
      <c r="D94" s="33">
        <f t="shared" ref="D94:L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" si="102">I56+I59+I62+I67+I70+I73+I76+I79+I82+I85+I88+I91</f>
        <v>363988807.06400013</v>
      </c>
      <c r="J94" s="43">
        <f t="shared" si="100"/>
        <v>406604104.48299992</v>
      </c>
      <c r="K94" s="33">
        <f t="shared" si="100"/>
        <v>86537852.648999974</v>
      </c>
      <c r="L94" s="162">
        <f t="shared" si="100"/>
        <v>104907254.54600002</v>
      </c>
      <c r="N94" s="147">
        <f t="shared" ref="N94:T94" si="103">C94/C92</f>
        <v>0.51806972711861621</v>
      </c>
      <c r="O94" s="80">
        <f t="shared" si="103"/>
        <v>0.52324058148001529</v>
      </c>
      <c r="P94" s="80">
        <f t="shared" si="103"/>
        <v>0.5011854952842294</v>
      </c>
      <c r="Q94" s="80">
        <f t="shared" si="103"/>
        <v>0.50531427234097548</v>
      </c>
      <c r="R94" s="80">
        <f t="shared" si="103"/>
        <v>0.50741336968034723</v>
      </c>
      <c r="S94" s="80">
        <f t="shared" si="103"/>
        <v>0.50454938453898457</v>
      </c>
      <c r="T94" s="80">
        <f t="shared" si="103"/>
        <v>0.51578546218628596</v>
      </c>
      <c r="U94" s="80">
        <f t="shared" ref="U94:V94" si="104">J94/J92</f>
        <v>0.52632348399592643</v>
      </c>
      <c r="V94" s="80">
        <f t="shared" si="104"/>
        <v>0.50862480425040113</v>
      </c>
      <c r="W94" s="236">
        <f>L94/L92</f>
        <v>0.52802973594138891</v>
      </c>
      <c r="Y94" s="105">
        <f t="shared" si="53"/>
        <v>0.2122701376876876</v>
      </c>
      <c r="Z94" s="106">
        <f t="shared" si="54"/>
        <v>1.9404931690987781</v>
      </c>
    </row>
    <row r="97" spans="1:14" x14ac:dyDescent="0.25">
      <c r="A97" s="1" t="s">
        <v>26</v>
      </c>
      <c r="N97" s="1"/>
    </row>
    <row r="98" spans="1:14" ht="15.75" thickBot="1" x14ac:dyDescent="0.3"/>
    <row r="99" spans="1:14" ht="24" customHeight="1" x14ac:dyDescent="0.25">
      <c r="A99" s="460" t="s">
        <v>28</v>
      </c>
      <c r="B99" s="490"/>
      <c r="C99" s="462">
        <v>2016</v>
      </c>
      <c r="D99" s="464">
        <v>2017</v>
      </c>
      <c r="E99" s="472">
        <v>2018</v>
      </c>
      <c r="F99" s="472">
        <v>2019</v>
      </c>
      <c r="G99" s="472">
        <v>2020</v>
      </c>
      <c r="H99" s="464">
        <v>2021</v>
      </c>
      <c r="I99" s="464">
        <v>2022</v>
      </c>
      <c r="J99" s="468">
        <v>2023</v>
      </c>
      <c r="K99" s="470" t="str">
        <f>K5</f>
        <v>janeiro - março</v>
      </c>
      <c r="L99" s="471"/>
      <c r="N99" s="466" t="s">
        <v>94</v>
      </c>
    </row>
    <row r="100" spans="1:14" ht="21.75" customHeight="1" thickBot="1" x14ac:dyDescent="0.3">
      <c r="A100" s="491"/>
      <c r="B100" s="492"/>
      <c r="C100" s="493"/>
      <c r="D100" s="484"/>
      <c r="E100" s="487"/>
      <c r="F100" s="487"/>
      <c r="G100" s="487"/>
      <c r="H100" s="484"/>
      <c r="I100" s="484"/>
      <c r="J100" s="498"/>
      <c r="K100" s="166">
        <v>2023</v>
      </c>
      <c r="L100" s="168">
        <v>2024</v>
      </c>
      <c r="N100" s="467"/>
    </row>
    <row r="101" spans="1:14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L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" si="107">I54/I7</f>
        <v>5.0625356861731872</v>
      </c>
      <c r="J101" s="125">
        <f t="shared" si="105"/>
        <v>5.6635122115992571</v>
      </c>
      <c r="K101" s="200">
        <f t="shared" si="105"/>
        <v>5.6018106830851666</v>
      </c>
      <c r="L101" s="185">
        <f t="shared" si="105"/>
        <v>6.6616931023182149</v>
      </c>
      <c r="N101" s="23">
        <f>(L101-K101)/K101</f>
        <v>0.18920354135376169</v>
      </c>
    </row>
    <row r="102" spans="1:14" ht="20.100000000000001" customHeight="1" x14ac:dyDescent="0.25">
      <c r="A102" s="24"/>
      <c r="B102" t="s">
        <v>85</v>
      </c>
      <c r="C102" s="243">
        <f t="shared" ref="C102:L117" si="108">C55/C8</f>
        <v>5.338984749562286</v>
      </c>
      <c r="D102" s="244">
        <f t="shared" si="108"/>
        <v>4.8855432496178866</v>
      </c>
      <c r="E102" s="244">
        <f t="shared" si="105"/>
        <v>5.1600530248522496</v>
      </c>
      <c r="F102" s="244">
        <f t="shared" si="105"/>
        <v>5.4496401401127468</v>
      </c>
      <c r="G102" s="244">
        <f t="shared" ref="G102:H102" si="109">G55/G8</f>
        <v>4.771437067201564</v>
      </c>
      <c r="H102" s="244">
        <f t="shared" si="109"/>
        <v>5.1404289356596511</v>
      </c>
      <c r="I102" s="244">
        <f t="shared" ref="I102" si="110">I55/I8</f>
        <v>5.6133023586582036</v>
      </c>
      <c r="J102" s="118">
        <f t="shared" si="108"/>
        <v>5.9569961183946702</v>
      </c>
      <c r="K102" s="165">
        <f t="shared" si="105"/>
        <v>6.8191478612347609</v>
      </c>
      <c r="L102" s="184">
        <f t="shared" si="105"/>
        <v>6.4853273089629937</v>
      </c>
      <c r="N102" s="241">
        <f t="shared" ref="N102:N141" si="111">(L102-K102)/K102</f>
        <v>-4.8953411638052009E-2</v>
      </c>
    </row>
    <row r="103" spans="1:14" ht="20.100000000000001" customHeight="1" thickBot="1" x14ac:dyDescent="0.3">
      <c r="A103" s="24"/>
      <c r="B103" t="s">
        <v>86</v>
      </c>
      <c r="C103" s="243">
        <f t="shared" si="108"/>
        <v>4.4038808000674434</v>
      </c>
      <c r="D103" s="244">
        <f t="shared" si="108"/>
        <v>4.6707305422239713</v>
      </c>
      <c r="E103" s="244">
        <f t="shared" si="105"/>
        <v>4.7720691368606083</v>
      </c>
      <c r="F103" s="244">
        <f t="shared" si="105"/>
        <v>4.8346108627887752</v>
      </c>
      <c r="G103" s="244">
        <f t="shared" ref="G103:H103" si="112">G56/G9</f>
        <v>4.1775157289716622</v>
      </c>
      <c r="H103" s="244">
        <f t="shared" si="112"/>
        <v>4.1980808777015781</v>
      </c>
      <c r="I103" s="244">
        <f t="shared" ref="I103" si="113">I56/I9</f>
        <v>5.0259562807164935</v>
      </c>
      <c r="J103" s="118">
        <f t="shared" si="108"/>
        <v>5.6412287586985173</v>
      </c>
      <c r="K103" s="165">
        <f t="shared" si="105"/>
        <v>5.5087696443813741</v>
      </c>
      <c r="L103" s="184">
        <f t="shared" si="105"/>
        <v>6.6761985774247465</v>
      </c>
      <c r="N103" s="34">
        <f t="shared" si="111"/>
        <v>0.21192190060698624</v>
      </c>
    </row>
    <row r="104" spans="1:14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" si="115">I57/I10</f>
        <v>6.5823785426415178</v>
      </c>
      <c r="J104" s="125">
        <f t="shared" si="108"/>
        <v>7.4514361110293512</v>
      </c>
      <c r="K104" s="200">
        <f t="shared" si="105"/>
        <v>7.1417718471381004</v>
      </c>
      <c r="L104" s="185">
        <f t="shared" si="105"/>
        <v>8.8711669242473281</v>
      </c>
      <c r="N104" s="23">
        <f t="shared" si="111"/>
        <v>0.24215210372510607</v>
      </c>
    </row>
    <row r="105" spans="1:14" ht="20.100000000000001" customHeight="1" x14ac:dyDescent="0.25">
      <c r="A105" s="24"/>
      <c r="B105" t="s">
        <v>85</v>
      </c>
      <c r="C105" s="243">
        <f t="shared" si="108"/>
        <v>4.5785039983833249</v>
      </c>
      <c r="D105" s="244">
        <f t="shared" si="108"/>
        <v>5.2679303215832549</v>
      </c>
      <c r="E105" s="244">
        <f t="shared" si="105"/>
        <v>5.0372442227835323</v>
      </c>
      <c r="F105" s="244">
        <f t="shared" si="105"/>
        <v>5.6395793973523736</v>
      </c>
      <c r="G105" s="244">
        <f t="shared" ref="G105:H105" si="116">G58/G11</f>
        <v>5.515543809141751</v>
      </c>
      <c r="H105" s="244">
        <f t="shared" si="116"/>
        <v>5.2113262446846829</v>
      </c>
      <c r="I105" s="244">
        <f t="shared" ref="I105" si="117">I58/I11</f>
        <v>5.502754297014218</v>
      </c>
      <c r="J105" s="118">
        <f t="shared" si="108"/>
        <v>6.2551289965919903</v>
      </c>
      <c r="K105" s="165">
        <f t="shared" si="105"/>
        <v>6.2196462809221726</v>
      </c>
      <c r="L105" s="184">
        <f t="shared" si="105"/>
        <v>7.8522107556283078</v>
      </c>
      <c r="N105" s="241">
        <f t="shared" si="111"/>
        <v>0.26248509978996404</v>
      </c>
    </row>
    <row r="106" spans="1:14" ht="20.100000000000001" customHeight="1" thickBot="1" x14ac:dyDescent="0.3">
      <c r="A106" s="24"/>
      <c r="B106" t="s">
        <v>86</v>
      </c>
      <c r="C106" s="243">
        <f t="shared" si="108"/>
        <v>4.0844288189136861</v>
      </c>
      <c r="D106" s="244">
        <f t="shared" si="108"/>
        <v>5.8476150392817061</v>
      </c>
      <c r="E106" s="244">
        <f t="shared" si="105"/>
        <v>8.1716012613875257</v>
      </c>
      <c r="F106" s="244">
        <f t="shared" si="105"/>
        <v>9.3585576434738442</v>
      </c>
      <c r="G106" s="244">
        <f t="shared" ref="G106:H106" si="118">G59/G12</f>
        <v>8.8401826484018269</v>
      </c>
      <c r="H106" s="244">
        <f t="shared" si="118"/>
        <v>8.6054331306990886</v>
      </c>
      <c r="I106" s="244">
        <f t="shared" ref="I106" si="119">I59/I12</f>
        <v>9.7015528751750413</v>
      </c>
      <c r="J106" s="118">
        <f t="shared" si="108"/>
        <v>10.62250705929034</v>
      </c>
      <c r="K106" s="165">
        <f t="shared" si="105"/>
        <v>10.217587938590205</v>
      </c>
      <c r="L106" s="184">
        <f t="shared" si="105"/>
        <v>10.765498168973162</v>
      </c>
      <c r="N106" s="34">
        <f t="shared" si="111"/>
        <v>5.3624224589600769E-2</v>
      </c>
    </row>
    <row r="107" spans="1:14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" si="121">I60/I13</f>
        <v>9.5352343533432258</v>
      </c>
      <c r="J107" s="125">
        <f t="shared" si="108"/>
        <v>9.964279040543838</v>
      </c>
      <c r="K107" s="200">
        <f t="shared" si="105"/>
        <v>9.7130124564312279</v>
      </c>
      <c r="L107" s="185">
        <f t="shared" si="105"/>
        <v>10.322034480385804</v>
      </c>
      <c r="N107" s="23">
        <f t="shared" si="111"/>
        <v>6.27016619906966E-2</v>
      </c>
    </row>
    <row r="108" spans="1:14" ht="20.100000000000001" customHeight="1" x14ac:dyDescent="0.25">
      <c r="A108" s="24"/>
      <c r="B108" t="s">
        <v>85</v>
      </c>
      <c r="C108" s="243">
        <f t="shared" si="108"/>
        <v>3.0953912056548618</v>
      </c>
      <c r="D108" s="244">
        <f t="shared" si="108"/>
        <v>3.3200263100197325</v>
      </c>
      <c r="E108" s="244">
        <f t="shared" si="105"/>
        <v>3.6903177549043553</v>
      </c>
      <c r="F108" s="244">
        <f t="shared" si="105"/>
        <v>4.3069578701672899</v>
      </c>
      <c r="G108" s="244">
        <f t="shared" ref="G108:H108" si="122">G61/G14</f>
        <v>4.2622011758617395</v>
      </c>
      <c r="H108" s="244">
        <f t="shared" si="122"/>
        <v>4.9193612140188803</v>
      </c>
      <c r="I108" s="244">
        <f t="shared" ref="I108" si="123">I61/I14</f>
        <v>6.5851874032246078</v>
      </c>
      <c r="J108" s="118">
        <f t="shared" si="108"/>
        <v>6.9997443038013021</v>
      </c>
      <c r="K108" s="165">
        <f t="shared" si="105"/>
        <v>5.9380487583234016</v>
      </c>
      <c r="L108" s="184">
        <f t="shared" si="105"/>
        <v>7.105779327259464</v>
      </c>
      <c r="N108" s="241">
        <f t="shared" si="111"/>
        <v>0.19665223652790773</v>
      </c>
    </row>
    <row r="109" spans="1:14" ht="20.100000000000001" customHeight="1" thickBot="1" x14ac:dyDescent="0.3">
      <c r="A109" s="24"/>
      <c r="B109" t="s">
        <v>86</v>
      </c>
      <c r="C109" s="243">
        <f t="shared" si="108"/>
        <v>7.9282096311864461</v>
      </c>
      <c r="D109" s="244">
        <f t="shared" si="108"/>
        <v>8.3158148933040881</v>
      </c>
      <c r="E109" s="244">
        <f t="shared" si="105"/>
        <v>9.0236172501803296</v>
      </c>
      <c r="F109" s="244">
        <f t="shared" si="105"/>
        <v>9.9096961216331767</v>
      </c>
      <c r="G109" s="244">
        <f t="shared" ref="G109:H109" si="124">G62/G15</f>
        <v>8.3933711227516969</v>
      </c>
      <c r="H109" s="244">
        <f t="shared" si="124"/>
        <v>8.3582609434560293</v>
      </c>
      <c r="I109" s="244">
        <f t="shared" ref="I109" si="125">I62/I15</f>
        <v>9.6344844366788145</v>
      </c>
      <c r="J109" s="118">
        <f t="shared" si="108"/>
        <v>10.060113628944238</v>
      </c>
      <c r="K109" s="165">
        <f t="shared" si="105"/>
        <v>9.8566942398599888</v>
      </c>
      <c r="L109" s="184">
        <f t="shared" si="105"/>
        <v>10.403272177079479</v>
      </c>
      <c r="N109" s="34">
        <f t="shared" si="111"/>
        <v>5.5452459406639211E-2</v>
      </c>
    </row>
    <row r="110" spans="1:14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08"/>
        <v>3.5011749527715064</v>
      </c>
      <c r="D111" s="244">
        <f t="shared" si="108"/>
        <v>2.6659959758551306</v>
      </c>
      <c r="E111" s="244">
        <f t="shared" si="105"/>
        <v>2.6054427545742298</v>
      </c>
      <c r="F111" s="244">
        <f t="shared" si="105"/>
        <v>2.2210337066591532</v>
      </c>
      <c r="G111" s="244">
        <f t="shared" ref="G111" si="127">G64/G17</f>
        <v>2.3463848720800891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" si="129">I65/I18</f>
        <v>8.3061545459645405</v>
      </c>
      <c r="J112" s="125">
        <f t="shared" si="108"/>
        <v>9.3178109948043684</v>
      </c>
      <c r="K112" s="200">
        <f t="shared" si="105"/>
        <v>9.3920353212071124</v>
      </c>
      <c r="L112" s="185">
        <f t="shared" si="105"/>
        <v>10.3283809603055</v>
      </c>
      <c r="N112" s="23">
        <f t="shared" si="111"/>
        <v>9.9695711001440715E-2</v>
      </c>
    </row>
    <row r="113" spans="1:14" ht="20.100000000000001" customHeight="1" x14ac:dyDescent="0.25">
      <c r="A113" s="24"/>
      <c r="B113" t="s">
        <v>85</v>
      </c>
      <c r="C113" s="243">
        <f t="shared" si="108"/>
        <v>10.740341753343239</v>
      </c>
      <c r="D113" s="244">
        <f t="shared" si="108"/>
        <v>6.7255351331530457</v>
      </c>
      <c r="E113" s="244">
        <f t="shared" si="105"/>
        <v>6.4315730019768429</v>
      </c>
      <c r="F113" s="244">
        <f t="shared" si="105"/>
        <v>7.5746706032697304</v>
      </c>
      <c r="G113" s="244">
        <f t="shared" ref="G113:H113" si="130">G66/G19</f>
        <v>7.2486208798786373</v>
      </c>
      <c r="H113" s="244">
        <f t="shared" si="130"/>
        <v>6.6711844915393463</v>
      </c>
      <c r="I113" s="244">
        <f t="shared" ref="I113" si="131">I66/I19</f>
        <v>8.1778654614200335</v>
      </c>
      <c r="J113" s="118">
        <f t="shared" si="108"/>
        <v>8.8808020596483015</v>
      </c>
      <c r="K113" s="165">
        <f t="shared" si="105"/>
        <v>9.0817222952369097</v>
      </c>
      <c r="L113" s="184">
        <f t="shared" si="105"/>
        <v>10.753264137117327</v>
      </c>
      <c r="N113" s="241">
        <f t="shared" si="111"/>
        <v>0.18405559953722553</v>
      </c>
    </row>
    <row r="114" spans="1:14" ht="20.100000000000001" customHeight="1" thickBot="1" x14ac:dyDescent="0.3">
      <c r="A114" s="24"/>
      <c r="B114" t="s">
        <v>86</v>
      </c>
      <c r="C114" s="243">
        <f t="shared" si="108"/>
        <v>5.0751526538280887</v>
      </c>
      <c r="D114" s="244">
        <f t="shared" si="108"/>
        <v>6.8814746543778798</v>
      </c>
      <c r="E114" s="244">
        <f t="shared" si="105"/>
        <v>10.251349141455437</v>
      </c>
      <c r="F114" s="244">
        <f t="shared" si="105"/>
        <v>9.7409664780148013</v>
      </c>
      <c r="G114" s="244">
        <f t="shared" ref="G114:H114" si="132">G67/G20</f>
        <v>9.5849544496161041</v>
      </c>
      <c r="H114" s="244">
        <f t="shared" si="132"/>
        <v>8.0210210210210207</v>
      </c>
      <c r="I114" s="244">
        <f t="shared" ref="I114" si="133">I67/I20</f>
        <v>9.033889735181587</v>
      </c>
      <c r="J114" s="118">
        <f t="shared" si="108"/>
        <v>11.086466503179254</v>
      </c>
      <c r="K114" s="165">
        <f t="shared" si="105"/>
        <v>11.646789758628687</v>
      </c>
      <c r="L114" s="184">
        <f t="shared" si="105"/>
        <v>8.2265517577466074</v>
      </c>
      <c r="N114" s="34">
        <f t="shared" si="111"/>
        <v>-0.2936635821341369</v>
      </c>
    </row>
    <row r="115" spans="1:14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" si="135">I68/I21</f>
        <v>7.8393455594950812</v>
      </c>
      <c r="J115" s="125">
        <f t="shared" si="108"/>
        <v>6.8754679155698692</v>
      </c>
      <c r="K115" s="200">
        <f t="shared" si="105"/>
        <v>6.9258164808249214</v>
      </c>
      <c r="L115" s="185">
        <f t="shared" si="105"/>
        <v>6.7305148486524802</v>
      </c>
      <c r="N115" s="23">
        <f t="shared" si="111"/>
        <v>-2.819907699159525E-2</v>
      </c>
    </row>
    <row r="116" spans="1:14" ht="20.100000000000001" customHeight="1" x14ac:dyDescent="0.25">
      <c r="A116" s="24"/>
      <c r="B116" t="s">
        <v>85</v>
      </c>
      <c r="C116" s="243">
        <f t="shared" si="108"/>
        <v>1.7939831246105165</v>
      </c>
      <c r="D116" s="244">
        <f t="shared" si="108"/>
        <v>2.0244388159548348</v>
      </c>
      <c r="E116" s="244">
        <f t="shared" si="105"/>
        <v>1.8923411589803139</v>
      </c>
      <c r="F116" s="244">
        <f t="shared" si="105"/>
        <v>2.0508635241518101</v>
      </c>
      <c r="G116" s="244">
        <f t="shared" ref="G116:H116" si="136">G69/G22</f>
        <v>2.6179499326365159</v>
      </c>
      <c r="H116" s="244">
        <f t="shared" si="136"/>
        <v>3.412603883754878</v>
      </c>
      <c r="I116" s="244">
        <f t="shared" ref="I116" si="137">I69/I22</f>
        <v>6.1441910150728285</v>
      </c>
      <c r="J116" s="118">
        <f t="shared" si="108"/>
        <v>8.2234877969875875</v>
      </c>
      <c r="K116" s="165">
        <f t="shared" si="105"/>
        <v>6.6201214430330513</v>
      </c>
      <c r="L116" s="184">
        <f t="shared" si="105"/>
        <v>11.135181195724984</v>
      </c>
      <c r="N116" s="241">
        <f t="shared" si="111"/>
        <v>0.68202068369055913</v>
      </c>
    </row>
    <row r="117" spans="1:14" ht="20.100000000000001" customHeight="1" thickBot="1" x14ac:dyDescent="0.3">
      <c r="A117" s="24"/>
      <c r="B117" t="s">
        <v>86</v>
      </c>
      <c r="C117" s="243">
        <f t="shared" si="108"/>
        <v>4.7092063606274284</v>
      </c>
      <c r="D117" s="244">
        <f t="shared" si="108"/>
        <v>6.0770926186964775</v>
      </c>
      <c r="E117" s="244">
        <f t="shared" si="108"/>
        <v>6.6705595715119905</v>
      </c>
      <c r="F117" s="244">
        <f t="shared" si="108"/>
        <v>6.1223362192028423</v>
      </c>
      <c r="G117" s="244">
        <f t="shared" ref="G117:H117" si="138">G70/G23</f>
        <v>5.8859287395472553</v>
      </c>
      <c r="H117" s="244">
        <f t="shared" si="138"/>
        <v>7.2242987464468031</v>
      </c>
      <c r="I117" s="244">
        <f t="shared" ref="I117" si="139">I70/I23</f>
        <v>8.4179810303734826</v>
      </c>
      <c r="J117" s="118">
        <f t="shared" si="108"/>
        <v>6.6670959543351493</v>
      </c>
      <c r="K117" s="165">
        <f t="shared" si="108"/>
        <v>7.0020579999050714</v>
      </c>
      <c r="L117" s="184">
        <f t="shared" si="108"/>
        <v>6.2461796234905034</v>
      </c>
      <c r="N117" s="34">
        <f t="shared" si="111"/>
        <v>-0.10795088764257817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" si="142">I71/I24</f>
        <v>5.6860525775392503</v>
      </c>
      <c r="J118" s="125">
        <f t="shared" si="140"/>
        <v>6.6808376744272184</v>
      </c>
      <c r="K118" s="200">
        <f t="shared" si="140"/>
        <v>6.1751223315629789</v>
      </c>
      <c r="L118" s="185">
        <f t="shared" si="140"/>
        <v>6.5528713814830182</v>
      </c>
      <c r="N118" s="23">
        <f t="shared" si="111"/>
        <v>6.1172723330393954E-2</v>
      </c>
    </row>
    <row r="119" spans="1:14" ht="20.100000000000001" customHeight="1" x14ac:dyDescent="0.25">
      <c r="A119" s="24"/>
      <c r="B119" t="s">
        <v>85</v>
      </c>
      <c r="C119" s="243">
        <f t="shared" si="140"/>
        <v>2.3501310250034941</v>
      </c>
      <c r="D119" s="244">
        <f t="shared" si="140"/>
        <v>1.7205061094403147</v>
      </c>
      <c r="E119" s="244">
        <f t="shared" si="140"/>
        <v>2.0100056006192144</v>
      </c>
      <c r="F119" s="244">
        <f t="shared" si="140"/>
        <v>2.230289238526634</v>
      </c>
      <c r="G119" s="244">
        <f t="shared" ref="G119:H119" si="143">G72/G25</f>
        <v>2.174360812613283</v>
      </c>
      <c r="H119" s="244">
        <f t="shared" si="143"/>
        <v>2.1928423228582279</v>
      </c>
      <c r="I119" s="244">
        <f t="shared" ref="I119" si="144">I72/I25</f>
        <v>2.3596291694010403</v>
      </c>
      <c r="J119" s="118">
        <f t="shared" si="140"/>
        <v>2.6621371080901599</v>
      </c>
      <c r="K119" s="165">
        <f t="shared" si="140"/>
        <v>2.8103289002213914</v>
      </c>
      <c r="L119" s="184">
        <f t="shared" si="140"/>
        <v>2.5433561215407687</v>
      </c>
      <c r="N119" s="241">
        <f t="shared" si="111"/>
        <v>-9.499698724216625E-2</v>
      </c>
    </row>
    <row r="120" spans="1:14" ht="20.100000000000001" customHeight="1" thickBot="1" x14ac:dyDescent="0.3">
      <c r="A120" s="24"/>
      <c r="B120" t="s">
        <v>86</v>
      </c>
      <c r="C120" s="243">
        <f t="shared" si="140"/>
        <v>6.4409355529930119</v>
      </c>
      <c r="D120" s="244">
        <f t="shared" si="140"/>
        <v>6.5434216445544982</v>
      </c>
      <c r="E120" s="244">
        <f t="shared" si="140"/>
        <v>6.7307329000306231</v>
      </c>
      <c r="F120" s="244">
        <f t="shared" si="140"/>
        <v>6.7560384242543554</v>
      </c>
      <c r="G120" s="244">
        <f t="shared" ref="G120:H120" si="145">G73/G26</f>
        <v>5.5997589547336375</v>
      </c>
      <c r="H120" s="244">
        <f t="shared" si="145"/>
        <v>5.4410568685003211</v>
      </c>
      <c r="I120" s="244">
        <f t="shared" ref="I120" si="146">I73/I26</f>
        <v>6.838646506576409</v>
      </c>
      <c r="J120" s="118">
        <f t="shared" si="140"/>
        <v>7.8245959469606943</v>
      </c>
      <c r="K120" s="165">
        <f t="shared" si="140"/>
        <v>7.1675151324640076</v>
      </c>
      <c r="L120" s="184">
        <f t="shared" si="140"/>
        <v>7.6004564940442743</v>
      </c>
      <c r="N120" s="34">
        <f t="shared" si="111"/>
        <v>6.0403271367971641E-2</v>
      </c>
    </row>
    <row r="121" spans="1:14" ht="20.100000000000001" customHeight="1" thickBot="1" x14ac:dyDescent="0.3">
      <c r="A121" s="5" t="s">
        <v>84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" si="148">I74/I27</f>
        <v>5.1579336274420369</v>
      </c>
      <c r="J121" s="125">
        <f t="shared" si="140"/>
        <v>5.7375567440857367</v>
      </c>
      <c r="K121" s="200">
        <f t="shared" si="140"/>
        <v>4.9893464731670276</v>
      </c>
      <c r="L121" s="185">
        <f t="shared" si="140"/>
        <v>7.2628070465532462</v>
      </c>
      <c r="N121" s="23">
        <f t="shared" si="111"/>
        <v>0.45566299827302259</v>
      </c>
    </row>
    <row r="122" spans="1:14" ht="20.100000000000001" customHeight="1" x14ac:dyDescent="0.25">
      <c r="A122" s="24"/>
      <c r="B122" t="s">
        <v>85</v>
      </c>
      <c r="C122" s="243">
        <f t="shared" si="140"/>
        <v>2.426612205670351</v>
      </c>
      <c r="D122" s="244">
        <f t="shared" si="140"/>
        <v>2.9680003511621273</v>
      </c>
      <c r="E122" s="244">
        <f t="shared" si="140"/>
        <v>3.2657471766053794</v>
      </c>
      <c r="F122" s="244">
        <f t="shared" si="140"/>
        <v>3.078029076092117</v>
      </c>
      <c r="G122" s="244">
        <f t="shared" ref="G122:H122" si="149">G75/G28</f>
        <v>3.2907027153363919</v>
      </c>
      <c r="H122" s="244">
        <f t="shared" si="149"/>
        <v>2.7581557874861118</v>
      </c>
      <c r="I122" s="244">
        <f t="shared" ref="I122" si="150">I75/I28</f>
        <v>2.6667511897069422</v>
      </c>
      <c r="J122" s="118">
        <f t="shared" si="140"/>
        <v>2.6472645784594997</v>
      </c>
      <c r="K122" s="165">
        <f t="shared" si="140"/>
        <v>2.5126466066626385</v>
      </c>
      <c r="L122" s="184">
        <f t="shared" si="140"/>
        <v>2.9070294432535593</v>
      </c>
      <c r="N122" s="241">
        <f t="shared" si="111"/>
        <v>0.15695913446210813</v>
      </c>
    </row>
    <row r="123" spans="1:14" ht="20.100000000000001" customHeight="1" thickBot="1" x14ac:dyDescent="0.3">
      <c r="A123" s="24"/>
      <c r="B123" t="s">
        <v>86</v>
      </c>
      <c r="C123" s="243">
        <f t="shared" si="140"/>
        <v>6.3447256205426141</v>
      </c>
      <c r="D123" s="244">
        <f t="shared" si="140"/>
        <v>6.1702237903723258</v>
      </c>
      <c r="E123" s="244">
        <f t="shared" si="140"/>
        <v>7.2638373075839455</v>
      </c>
      <c r="F123" s="244">
        <f t="shared" si="140"/>
        <v>8.2943623749644892</v>
      </c>
      <c r="G123" s="244">
        <f t="shared" ref="G123:H123" si="151">G76/G29</f>
        <v>7.3281471270022669</v>
      </c>
      <c r="H123" s="244">
        <f t="shared" si="151"/>
        <v>6.4263712942057687</v>
      </c>
      <c r="I123" s="244">
        <f t="shared" ref="I123" si="152">I76/I29</f>
        <v>6.2168084193289275</v>
      </c>
      <c r="J123" s="118">
        <f t="shared" si="140"/>
        <v>6.9903432924109667</v>
      </c>
      <c r="K123" s="165">
        <f t="shared" si="140"/>
        <v>6.0091385713840957</v>
      </c>
      <c r="L123" s="184">
        <f t="shared" si="140"/>
        <v>8.2219285271790294</v>
      </c>
      <c r="N123" s="34">
        <f t="shared" si="111"/>
        <v>0.3682374652387585</v>
      </c>
    </row>
    <row r="124" spans="1:14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" si="154">I77/I30</f>
        <v>5.4726906978562253</v>
      </c>
      <c r="J124" s="125">
        <f t="shared" si="140"/>
        <v>5.696546621215905</v>
      </c>
      <c r="K124" s="200">
        <f t="shared" si="140"/>
        <v>5.8407728002384847</v>
      </c>
      <c r="L124" s="185">
        <f t="shared" si="140"/>
        <v>5.9113817140855263</v>
      </c>
      <c r="N124" s="23">
        <f t="shared" si="111"/>
        <v>1.2088967720873952E-2</v>
      </c>
    </row>
    <row r="125" spans="1:14" ht="20.100000000000001" customHeight="1" x14ac:dyDescent="0.25">
      <c r="A125" s="24"/>
      <c r="B125" t="s">
        <v>85</v>
      </c>
      <c r="C125" s="243">
        <f t="shared" si="140"/>
        <v>4.0448386420193048</v>
      </c>
      <c r="D125" s="244">
        <f t="shared" si="140"/>
        <v>4.1957895610596871</v>
      </c>
      <c r="E125" s="244">
        <f t="shared" si="140"/>
        <v>4.4812776538001158</v>
      </c>
      <c r="F125" s="244">
        <f t="shared" si="140"/>
        <v>4.2935108295435862</v>
      </c>
      <c r="G125" s="244">
        <f t="shared" ref="G125:H125" si="155">G78/G31</f>
        <v>3.8041683885677293</v>
      </c>
      <c r="H125" s="244">
        <f t="shared" si="155"/>
        <v>4.2428125624244348</v>
      </c>
      <c r="I125" s="244">
        <f t="shared" ref="I125" si="156">I78/I31</f>
        <v>5.2241898995757738</v>
      </c>
      <c r="J125" s="118">
        <f t="shared" si="140"/>
        <v>5.3603552887100463</v>
      </c>
      <c r="K125" s="165">
        <f t="shared" si="140"/>
        <v>5.4662843497485252</v>
      </c>
      <c r="L125" s="184">
        <f t="shared" si="140"/>
        <v>5.535742377944846</v>
      </c>
      <c r="N125" s="241">
        <f t="shared" si="111"/>
        <v>1.2706625516017337E-2</v>
      </c>
    </row>
    <row r="126" spans="1:14" ht="20.100000000000001" customHeight="1" thickBot="1" x14ac:dyDescent="0.3">
      <c r="A126" s="24"/>
      <c r="B126" t="s">
        <v>86</v>
      </c>
      <c r="C126" s="243">
        <f t="shared" si="140"/>
        <v>7.6566687365798547</v>
      </c>
      <c r="D126" s="244">
        <f t="shared" si="140"/>
        <v>7.3523255133109533</v>
      </c>
      <c r="E126" s="244">
        <f t="shared" si="140"/>
        <v>6.8398369907983891</v>
      </c>
      <c r="F126" s="244">
        <f t="shared" si="140"/>
        <v>6.3968908904375734</v>
      </c>
      <c r="G126" s="244">
        <f t="shared" ref="G126:H126" si="157">G79/G32</f>
        <v>7.4706466654434793</v>
      </c>
      <c r="H126" s="244">
        <f t="shared" si="157"/>
        <v>8.7881363440959017</v>
      </c>
      <c r="I126" s="244">
        <f t="shared" ref="I126" si="158">I79/I32</f>
        <v>8.3728774247863882</v>
      </c>
      <c r="J126" s="118">
        <f t="shared" si="140"/>
        <v>9.1055602718247659</v>
      </c>
      <c r="K126" s="165">
        <f t="shared" si="140"/>
        <v>8.9941010435567872</v>
      </c>
      <c r="L126" s="184">
        <f t="shared" si="140"/>
        <v>10.911765811432625</v>
      </c>
      <c r="N126" s="34">
        <f t="shared" si="111"/>
        <v>0.21321361174273426</v>
      </c>
    </row>
    <row r="127" spans="1:14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" si="160">I80/I33</f>
        <v>3.6874054893353319</v>
      </c>
      <c r="J127" s="125">
        <f t="shared" si="140"/>
        <v>4.2321573371043542</v>
      </c>
      <c r="K127" s="200">
        <f t="shared" si="140"/>
        <v>3.8081387278979375</v>
      </c>
      <c r="L127" s="185">
        <f t="shared" si="140"/>
        <v>4.4767653175937063</v>
      </c>
      <c r="N127" s="23">
        <f t="shared" si="111"/>
        <v>0.17557831724918421</v>
      </c>
    </row>
    <row r="128" spans="1:14" ht="20.100000000000001" customHeight="1" x14ac:dyDescent="0.25">
      <c r="A128" s="24"/>
      <c r="B128" t="s">
        <v>85</v>
      </c>
      <c r="C128" s="243">
        <f t="shared" si="140"/>
        <v>3.53861967929131</v>
      </c>
      <c r="D128" s="244">
        <f t="shared" si="140"/>
        <v>3.5439717284928807</v>
      </c>
      <c r="E128" s="244">
        <f t="shared" si="140"/>
        <v>3.4984735477994975</v>
      </c>
      <c r="F128" s="244">
        <f t="shared" si="140"/>
        <v>3.0085808027050058</v>
      </c>
      <c r="G128" s="244">
        <f t="shared" ref="G128:H128" si="161">G81/G34</f>
        <v>2.842220204944089</v>
      </c>
      <c r="H128" s="244">
        <f t="shared" si="161"/>
        <v>2.8931624364411754</v>
      </c>
      <c r="I128" s="244">
        <f t="shared" ref="I128" si="162">I81/I34</f>
        <v>3.5128435704890197</v>
      </c>
      <c r="J128" s="118">
        <f t="shared" si="140"/>
        <v>4.0156630469390544</v>
      </c>
      <c r="K128" s="165">
        <f t="shared" si="140"/>
        <v>3.6227937228006102</v>
      </c>
      <c r="L128" s="184">
        <f t="shared" si="140"/>
        <v>4.2400517375316822</v>
      </c>
      <c r="N128" s="42">
        <f t="shared" si="111"/>
        <v>0.17038177217937187</v>
      </c>
    </row>
    <row r="129" spans="1:14" ht="20.100000000000001" customHeight="1" thickBot="1" x14ac:dyDescent="0.3">
      <c r="A129" s="24"/>
      <c r="B129" t="s">
        <v>86</v>
      </c>
      <c r="C129" s="243">
        <f t="shared" si="140"/>
        <v>5.8274869076041673</v>
      </c>
      <c r="D129" s="244">
        <f t="shared" si="140"/>
        <v>6.1706525810709572</v>
      </c>
      <c r="E129" s="244">
        <f t="shared" si="140"/>
        <v>6.5230090224699726</v>
      </c>
      <c r="F129" s="244">
        <f t="shared" si="140"/>
        <v>7.1176370073806776</v>
      </c>
      <c r="G129" s="244">
        <f t="shared" ref="G129:H129" si="163">G82/G35</f>
        <v>6.7284532229279463</v>
      </c>
      <c r="H129" s="244">
        <f t="shared" si="163"/>
        <v>6.9926549776795479</v>
      </c>
      <c r="I129" s="244">
        <f t="shared" ref="I129" si="164">I82/I35</f>
        <v>7.5624096670547321</v>
      </c>
      <c r="J129" s="118">
        <f t="shared" si="140"/>
        <v>7.7162378744556159</v>
      </c>
      <c r="K129" s="165">
        <f t="shared" si="140"/>
        <v>7.0086932357310143</v>
      </c>
      <c r="L129" s="184">
        <f t="shared" si="140"/>
        <v>7.9359347669601998</v>
      </c>
      <c r="N129" s="159">
        <f t="shared" si="111"/>
        <v>0.13229877525556635</v>
      </c>
    </row>
    <row r="130" spans="1:14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" si="166">I83/I36</f>
        <v>4.1434237485148344</v>
      </c>
      <c r="J130" s="125">
        <f t="shared" si="140"/>
        <v>4.3370539975896278</v>
      </c>
      <c r="K130" s="200">
        <f t="shared" si="140"/>
        <v>4.0731659437463543</v>
      </c>
      <c r="L130" s="185">
        <f t="shared" si="140"/>
        <v>4.5266903657459165</v>
      </c>
      <c r="N130" s="23">
        <f t="shared" si="111"/>
        <v>0.11134445005754577</v>
      </c>
    </row>
    <row r="131" spans="1:14" ht="20.100000000000001" customHeight="1" x14ac:dyDescent="0.25">
      <c r="A131" s="24"/>
      <c r="B131" t="s">
        <v>85</v>
      </c>
      <c r="C131" s="243">
        <f t="shared" si="140"/>
        <v>3.4083640351108162</v>
      </c>
      <c r="D131" s="244">
        <f t="shared" si="140"/>
        <v>3.5775403797372478</v>
      </c>
      <c r="E131" s="244">
        <f t="shared" si="140"/>
        <v>3.6305421680040419</v>
      </c>
      <c r="F131" s="244">
        <f t="shared" si="140"/>
        <v>3.741903559508474</v>
      </c>
      <c r="G131" s="244">
        <f t="shared" ref="G131:H131" si="167">G84/G37</f>
        <v>3.3950410876685271</v>
      </c>
      <c r="H131" s="244">
        <f t="shared" si="167"/>
        <v>3.5452806317591055</v>
      </c>
      <c r="I131" s="244">
        <f t="shared" ref="I131" si="168">I84/I37</f>
        <v>4.1469984899295769</v>
      </c>
      <c r="J131" s="118">
        <f t="shared" si="140"/>
        <v>4.3362239850904061</v>
      </c>
      <c r="K131" s="165">
        <f t="shared" si="140"/>
        <v>4.0567805703579669</v>
      </c>
      <c r="L131" s="184">
        <f t="shared" si="140"/>
        <v>4.492537495613214</v>
      </c>
      <c r="N131" s="241">
        <f t="shared" si="111"/>
        <v>0.10741446762963477</v>
      </c>
    </row>
    <row r="132" spans="1:14" ht="20.100000000000001" customHeight="1" thickBot="1" x14ac:dyDescent="0.3">
      <c r="A132" s="24"/>
      <c r="B132" t="s">
        <v>86</v>
      </c>
      <c r="C132" s="243">
        <f t="shared" si="140"/>
        <v>4.1623226960790083</v>
      </c>
      <c r="D132" s="244">
        <f t="shared" si="140"/>
        <v>3.8915702170283808</v>
      </c>
      <c r="E132" s="244">
        <f t="shared" si="140"/>
        <v>3.874407334071523</v>
      </c>
      <c r="F132" s="244">
        <f t="shared" si="140"/>
        <v>4.2834499211833652</v>
      </c>
      <c r="G132" s="244">
        <f t="shared" ref="G132:H132" si="169">G85/G38</f>
        <v>3.7529851266160175</v>
      </c>
      <c r="H132" s="244">
        <f t="shared" si="169"/>
        <v>3.8161204085975133</v>
      </c>
      <c r="I132" s="244">
        <f t="shared" ref="I132" si="170">I85/I38</f>
        <v>4.1192002776905623</v>
      </c>
      <c r="J132" s="118">
        <f t="shared" si="140"/>
        <v>4.3426088071773385</v>
      </c>
      <c r="K132" s="165">
        <f t="shared" si="140"/>
        <v>4.1872814425373219</v>
      </c>
      <c r="L132" s="184">
        <f t="shared" si="140"/>
        <v>4.7495289939225405</v>
      </c>
      <c r="N132" s="34">
        <f t="shared" si="111"/>
        <v>0.13427508016860681</v>
      </c>
    </row>
    <row r="133" spans="1:14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" si="172">I86/I39</f>
        <v>6.068687240885553</v>
      </c>
      <c r="J133" s="125">
        <f t="shared" si="140"/>
        <v>6.5199683540026525</v>
      </c>
      <c r="K133" s="200">
        <f t="shared" si="140"/>
        <v>6.3649401854233263</v>
      </c>
      <c r="L133" s="185">
        <f t="shared" si="140"/>
        <v>6.7098413862782262</v>
      </c>
      <c r="N133" s="23">
        <f t="shared" si="111"/>
        <v>5.4187657826663599E-2</v>
      </c>
    </row>
    <row r="134" spans="1:14" ht="20.100000000000001" customHeight="1" x14ac:dyDescent="0.25">
      <c r="A134" s="24"/>
      <c r="B134" t="s">
        <v>85</v>
      </c>
      <c r="C134" s="243">
        <f t="shared" ref="C134:L141" si="173">C87/C40</f>
        <v>4.5598195089274833</v>
      </c>
      <c r="D134" s="244">
        <f t="shared" si="173"/>
        <v>5.1058624079565424</v>
      </c>
      <c r="E134" s="244">
        <f t="shared" si="173"/>
        <v>5.6401367347999942</v>
      </c>
      <c r="F134" s="244">
        <f t="shared" si="173"/>
        <v>5.7877716159014421</v>
      </c>
      <c r="G134" s="244">
        <f t="shared" ref="G134:H134" si="174">G87/G40</f>
        <v>5.0455744968725238</v>
      </c>
      <c r="H134" s="244">
        <f t="shared" si="174"/>
        <v>5.1280016920231288</v>
      </c>
      <c r="I134" s="244">
        <f t="shared" ref="I134" si="175">I87/I40</f>
        <v>5.9074229104787346</v>
      </c>
      <c r="J134" s="118">
        <f t="shared" si="173"/>
        <v>6.359774103560687</v>
      </c>
      <c r="K134" s="165">
        <f t="shared" si="173"/>
        <v>6.2177257235865158</v>
      </c>
      <c r="L134" s="184">
        <f t="shared" si="173"/>
        <v>6.5952111682570234</v>
      </c>
      <c r="N134" s="241">
        <f t="shared" si="111"/>
        <v>6.0711176634656375E-2</v>
      </c>
    </row>
    <row r="135" spans="1:14" ht="20.100000000000001" customHeight="1" thickBot="1" x14ac:dyDescent="0.3">
      <c r="A135" s="24"/>
      <c r="B135" t="s">
        <v>86</v>
      </c>
      <c r="C135" s="243">
        <f t="shared" si="173"/>
        <v>5.1458242243880852</v>
      </c>
      <c r="D135" s="244">
        <f t="shared" si="173"/>
        <v>5.7257321272227033</v>
      </c>
      <c r="E135" s="244">
        <f t="shared" si="173"/>
        <v>6.5239417624862801</v>
      </c>
      <c r="F135" s="244">
        <f t="shared" si="173"/>
        <v>6.7535079756300425</v>
      </c>
      <c r="G135" s="244">
        <f t="shared" ref="G135:H135" si="176">G88/G41</f>
        <v>5.7534669784268271</v>
      </c>
      <c r="H135" s="244">
        <f t="shared" si="176"/>
        <v>5.8753001646754095</v>
      </c>
      <c r="I135" s="244">
        <f t="shared" ref="I135" si="177">I88/I41</f>
        <v>6.5979775075675544</v>
      </c>
      <c r="J135" s="118">
        <f t="shared" si="173"/>
        <v>7.0236560433876827</v>
      </c>
      <c r="K135" s="165">
        <f t="shared" si="173"/>
        <v>6.8242624398370415</v>
      </c>
      <c r="L135" s="184">
        <f t="shared" si="173"/>
        <v>7.0783502906944724</v>
      </c>
      <c r="N135" s="34">
        <f t="shared" si="111"/>
        <v>3.7233012812370438E-2</v>
      </c>
    </row>
    <row r="136" spans="1:14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" si="179">I89/I42</f>
        <v>13.321150915920592</v>
      </c>
      <c r="J136" s="125">
        <f t="shared" si="173"/>
        <v>14.549795211481836</v>
      </c>
      <c r="K136" s="200">
        <f t="shared" si="173"/>
        <v>13.047455311993057</v>
      </c>
      <c r="L136" s="185">
        <f t="shared" si="173"/>
        <v>16.031577927355293</v>
      </c>
      <c r="N136" s="23">
        <f t="shared" si="111"/>
        <v>0.22871299759266231</v>
      </c>
    </row>
    <row r="137" spans="1:14" ht="20.100000000000001" customHeight="1" x14ac:dyDescent="0.25">
      <c r="A137" s="24"/>
      <c r="B137" t="s">
        <v>85</v>
      </c>
      <c r="C137" s="243">
        <f t="shared" si="173"/>
        <v>14.350304107937331</v>
      </c>
      <c r="D137" s="244">
        <f t="shared" si="173"/>
        <v>13.254032344608516</v>
      </c>
      <c r="E137" s="244">
        <f t="shared" si="173"/>
        <v>16.005821971273939</v>
      </c>
      <c r="F137" s="244">
        <f t="shared" si="173"/>
        <v>14.962971699296874</v>
      </c>
      <c r="G137" s="244">
        <f t="shared" ref="G137:H137" si="180">G90/G43</f>
        <v>13.322338568935427</v>
      </c>
      <c r="H137" s="244">
        <f t="shared" si="180"/>
        <v>12.841002476640774</v>
      </c>
      <c r="I137" s="244">
        <f t="shared" ref="I137" si="181">I90/I43</f>
        <v>13.477405813924905</v>
      </c>
      <c r="J137" s="118">
        <f t="shared" si="173"/>
        <v>14.654718626424192</v>
      </c>
      <c r="K137" s="165">
        <f t="shared" si="173"/>
        <v>13.129117473760409</v>
      </c>
      <c r="L137" s="184">
        <f t="shared" si="173"/>
        <v>16.151518826561546</v>
      </c>
      <c r="N137" s="241">
        <f t="shared" si="111"/>
        <v>0.23020597986434707</v>
      </c>
    </row>
    <row r="138" spans="1:14" ht="20.100000000000001" customHeight="1" thickBot="1" x14ac:dyDescent="0.3">
      <c r="A138" s="24"/>
      <c r="B138" t="s">
        <v>86</v>
      </c>
      <c r="C138" s="243">
        <f t="shared" si="173"/>
        <v>5.5137378600481446</v>
      </c>
      <c r="D138" s="244">
        <f t="shared" si="173"/>
        <v>6.1936626195732156</v>
      </c>
      <c r="E138" s="244">
        <f t="shared" si="173"/>
        <v>6.5642748365134818</v>
      </c>
      <c r="F138" s="244">
        <f t="shared" si="173"/>
        <v>7.7352744919623904</v>
      </c>
      <c r="G138" s="244">
        <f t="shared" ref="G138:H138" si="182">G91/G44</f>
        <v>8.2624648876404496</v>
      </c>
      <c r="H138" s="244">
        <f t="shared" si="182"/>
        <v>6.8024935912374742</v>
      </c>
      <c r="I138" s="244">
        <f t="shared" ref="I138" si="183">I91/I44</f>
        <v>9.9780609925545392</v>
      </c>
      <c r="J138" s="118">
        <f t="shared" si="173"/>
        <v>10.357424346029902</v>
      </c>
      <c r="K138" s="165">
        <f t="shared" si="173"/>
        <v>9.7494205179126006</v>
      </c>
      <c r="L138" s="184">
        <f t="shared" si="173"/>
        <v>11.068878213618001</v>
      </c>
      <c r="N138" s="34">
        <f t="shared" si="111"/>
        <v>0.13533703806099678</v>
      </c>
    </row>
    <row r="139" spans="1:14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5.7982388198290247</v>
      </c>
      <c r="J139" s="175">
        <f t="shared" si="173"/>
        <v>6.2993390678779706</v>
      </c>
      <c r="K139" s="201">
        <f t="shared" si="173"/>
        <v>6.0768251318487128</v>
      </c>
      <c r="L139" s="202">
        <f t="shared" si="173"/>
        <v>6.7217436886903217</v>
      </c>
      <c r="N139" s="128">
        <f t="shared" si="111"/>
        <v>0.10612754898303443</v>
      </c>
    </row>
    <row r="140" spans="1:14" ht="20.100000000000001" customHeight="1" x14ac:dyDescent="0.25">
      <c r="A140" s="24"/>
      <c r="B140" t="s">
        <v>85</v>
      </c>
      <c r="C140" s="317">
        <f t="shared" si="173"/>
        <v>4.1281331506122632</v>
      </c>
      <c r="D140" s="318">
        <f t="shared" si="173"/>
        <v>4.474090918187315</v>
      </c>
      <c r="E140" s="318">
        <f t="shared" si="173"/>
        <v>4.7237006255893252</v>
      </c>
      <c r="F140" s="318">
        <f t="shared" si="173"/>
        <v>4.6644637939891123</v>
      </c>
      <c r="G140" s="318">
        <f t="shared" ref="G140:H140" si="186">G93/G46</f>
        <v>4.1303115336817093</v>
      </c>
      <c r="H140" s="318">
        <f t="shared" si="186"/>
        <v>4.2761958485544378</v>
      </c>
      <c r="I140" s="318">
        <f t="shared" ref="I140" si="187">I93/I46</f>
        <v>5.0084006222308926</v>
      </c>
      <c r="J140" s="319">
        <f t="shared" si="173"/>
        <v>5.4181023279672127</v>
      </c>
      <c r="K140" s="320">
        <f t="shared" si="173"/>
        <v>5.1945402832539553</v>
      </c>
      <c r="L140" s="321">
        <f t="shared" si="173"/>
        <v>5.6836197911375494</v>
      </c>
      <c r="N140" s="241">
        <f t="shared" si="111"/>
        <v>9.4152606624358634E-2</v>
      </c>
    </row>
    <row r="141" spans="1:14" ht="20.100000000000001" customHeight="1" thickBot="1" x14ac:dyDescent="0.3">
      <c r="A141" s="31"/>
      <c r="B141" s="25" t="s">
        <v>86</v>
      </c>
      <c r="C141" s="245">
        <f t="shared" si="173"/>
        <v>5.5421843588111157</v>
      </c>
      <c r="D141" s="246">
        <f t="shared" si="173"/>
        <v>5.9504971717461377</v>
      </c>
      <c r="E141" s="246">
        <f t="shared" si="173"/>
        <v>6.3398117121222475</v>
      </c>
      <c r="F141" s="246">
        <f t="shared" si="173"/>
        <v>6.6284046144894235</v>
      </c>
      <c r="G141" s="246">
        <f t="shared" ref="G141:H141" si="188">G94/G47</f>
        <v>5.6970768792299262</v>
      </c>
      <c r="H141" s="246">
        <f t="shared" si="188"/>
        <v>5.7936494226773991</v>
      </c>
      <c r="I141" s="246">
        <f t="shared" ref="I141" si="189">I94/I47</f>
        <v>6.8058423607145757</v>
      </c>
      <c r="J141" s="122">
        <f t="shared" si="173"/>
        <v>7.3795377888576956</v>
      </c>
      <c r="K141" s="322">
        <f t="shared" si="173"/>
        <v>7.2696967044692293</v>
      </c>
      <c r="L141" s="323">
        <f t="shared" si="173"/>
        <v>8.0332547833513885</v>
      </c>
      <c r="N141" s="34">
        <f t="shared" si="111"/>
        <v>0.10503300342815439</v>
      </c>
    </row>
  </sheetData>
  <mergeCells count="51">
    <mergeCell ref="G99:G100"/>
    <mergeCell ref="H5:H6"/>
    <mergeCell ref="I5:I6"/>
    <mergeCell ref="U52:U53"/>
    <mergeCell ref="V52:W52"/>
    <mergeCell ref="U5:U6"/>
    <mergeCell ref="V5:W5"/>
    <mergeCell ref="S5:S6"/>
    <mergeCell ref="K99:L99"/>
    <mergeCell ref="N99:N100"/>
    <mergeCell ref="G5:G6"/>
    <mergeCell ref="R5:R6"/>
    <mergeCell ref="G52:G53"/>
    <mergeCell ref="R52:R53"/>
    <mergeCell ref="Y52:Z52"/>
    <mergeCell ref="A99:B100"/>
    <mergeCell ref="C99:C100"/>
    <mergeCell ref="D99:D100"/>
    <mergeCell ref="E99:E100"/>
    <mergeCell ref="F99:F100"/>
    <mergeCell ref="H99:H100"/>
    <mergeCell ref="J52:J53"/>
    <mergeCell ref="K52:L52"/>
    <mergeCell ref="N52:N53"/>
    <mergeCell ref="O52:O53"/>
    <mergeCell ref="P52:P53"/>
    <mergeCell ref="Q52:Q53"/>
    <mergeCell ref="J99:J100"/>
    <mergeCell ref="T52:T53"/>
    <mergeCell ref="I99:I100"/>
    <mergeCell ref="Y5:Z5"/>
    <mergeCell ref="A52:B53"/>
    <mergeCell ref="C52:C53"/>
    <mergeCell ref="D52:D53"/>
    <mergeCell ref="E52:E53"/>
    <mergeCell ref="F52:F53"/>
    <mergeCell ref="H52:H53"/>
    <mergeCell ref="J5:J6"/>
    <mergeCell ref="K5:L5"/>
    <mergeCell ref="N5:N6"/>
    <mergeCell ref="O5:O6"/>
    <mergeCell ref="P5:P6"/>
    <mergeCell ref="Q5:Q6"/>
    <mergeCell ref="S52:S53"/>
    <mergeCell ref="T5:T6"/>
    <mergeCell ref="I52:I53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Z141"/>
  <sheetViews>
    <sheetView topLeftCell="H7" workbookViewId="0">
      <selection activeCell="I139" sqref="I139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</row>
    <row r="4" spans="1:26" ht="15.75" thickBot="1" x14ac:dyDescent="0.3"/>
    <row r="5" spans="1:26" ht="24" customHeight="1" x14ac:dyDescent="0.25">
      <c r="A5" s="460" t="s">
        <v>35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85">
        <v>2019</v>
      </c>
      <c r="R5" s="472">
        <v>2020</v>
      </c>
      <c r="S5" s="472">
        <v>2021</v>
      </c>
      <c r="T5" s="472">
        <v>2022</v>
      </c>
      <c r="U5" s="482">
        <v>2023</v>
      </c>
      <c r="V5" s="470" t="str">
        <f>K5</f>
        <v>janeiro - março</v>
      </c>
      <c r="W5" s="471"/>
      <c r="Y5" s="496" t="s">
        <v>90</v>
      </c>
      <c r="Z5" s="497"/>
    </row>
    <row r="6" spans="1:26" ht="21.75" customHeight="1" thickBot="1" x14ac:dyDescent="0.3">
      <c r="A6" s="491"/>
      <c r="B6" s="492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501"/>
      <c r="R6" s="487"/>
      <c r="S6" s="487"/>
      <c r="T6" s="487"/>
      <c r="U6" s="502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15640785.865999997</v>
      </c>
      <c r="J7" s="14">
        <v>14869835.931999993</v>
      </c>
      <c r="K7" s="14">
        <v>2587636.8570000003</v>
      </c>
      <c r="L7" s="160">
        <v>2533293.2749999999</v>
      </c>
      <c r="N7" s="134">
        <f t="shared" ref="N7:T7" si="0">C7/C45</f>
        <v>0.16536349576249246</v>
      </c>
      <c r="O7" s="259">
        <f t="shared" si="0"/>
        <v>0.16833139212026724</v>
      </c>
      <c r="P7" s="21">
        <f t="shared" si="0"/>
        <v>0.17126180081872189</v>
      </c>
      <c r="Q7" s="21">
        <f t="shared" si="0"/>
        <v>0.1698304316496147</v>
      </c>
      <c r="R7" s="21">
        <f t="shared" si="0"/>
        <v>0.17460757547808103</v>
      </c>
      <c r="S7" s="410">
        <f t="shared" si="0"/>
        <v>0.16913629499685798</v>
      </c>
      <c r="T7" s="410">
        <f t="shared" si="0"/>
        <v>0.1661264776009499</v>
      </c>
      <c r="U7" s="27">
        <f>J7/J45</f>
        <v>0.16185974860678268</v>
      </c>
      <c r="V7" s="20">
        <f>K7/K45</f>
        <v>0.1244688632497786</v>
      </c>
      <c r="W7" s="234">
        <f>L7/L45</f>
        <v>0.1193128470042694</v>
      </c>
      <c r="Y7" s="102">
        <f>(L7-K7)/K7</f>
        <v>-2.1001239742350908E-2</v>
      </c>
      <c r="Z7" s="101">
        <f>(W7-V7)*100</f>
        <v>-0.51560162455091962</v>
      </c>
    </row>
    <row r="8" spans="1:26" ht="20.100000000000001" customHeight="1" x14ac:dyDescent="0.25">
      <c r="A8" s="24"/>
      <c r="B8" t="s">
        <v>85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827199.53700000013</v>
      </c>
      <c r="J8" s="11">
        <v>930424.35899999971</v>
      </c>
      <c r="K8" s="11">
        <v>148527.43800000002</v>
      </c>
      <c r="L8" s="161">
        <v>182672.49799999996</v>
      </c>
      <c r="N8" s="77">
        <f t="shared" ref="N8:T8" si="1">C8/C7</f>
        <v>2.7368648006686237E-2</v>
      </c>
      <c r="O8" s="37">
        <f t="shared" si="1"/>
        <v>2.5174751469527707E-2</v>
      </c>
      <c r="P8" s="18">
        <f t="shared" si="1"/>
        <v>3.0757659599857025E-2</v>
      </c>
      <c r="Q8" s="18">
        <f t="shared" si="1"/>
        <v>3.156478500135184E-2</v>
      </c>
      <c r="R8" s="18">
        <f t="shared" si="1"/>
        <v>2.7029689294697509E-2</v>
      </c>
      <c r="S8" s="404">
        <f t="shared" si="1"/>
        <v>3.4936573479155332E-2</v>
      </c>
      <c r="T8" s="404">
        <f t="shared" si="1"/>
        <v>5.2887338531893709E-2</v>
      </c>
      <c r="U8" s="172">
        <f>J8/J7</f>
        <v>6.2571259242862248E-2</v>
      </c>
      <c r="V8" s="96">
        <f>K8/K7</f>
        <v>5.7398872487925766E-2</v>
      </c>
      <c r="W8" s="78">
        <f>L8/L7</f>
        <v>7.2108705218901267E-2</v>
      </c>
      <c r="Y8" s="107">
        <f t="shared" ref="Y8:Y47" si="2">(L8-K8)/K8</f>
        <v>0.22989058762327763</v>
      </c>
      <c r="Z8" s="104">
        <f t="shared" ref="Z8:Z47" si="3">(W8-V8)*100</f>
        <v>1.4709832730975501</v>
      </c>
    </row>
    <row r="9" spans="1:26" ht="20.100000000000001" customHeight="1" thickBot="1" x14ac:dyDescent="0.3">
      <c r="A9" s="24"/>
      <c r="B9" t="s">
        <v>86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14813586.328999996</v>
      </c>
      <c r="J9" s="11">
        <v>13939411.572999993</v>
      </c>
      <c r="K9" s="11">
        <v>2439109.4190000002</v>
      </c>
      <c r="L9" s="161">
        <v>2350620.7769999998</v>
      </c>
      <c r="N9" s="77">
        <f t="shared" ref="N9:T9" si="4">C9/C7</f>
        <v>0.97263135199331374</v>
      </c>
      <c r="O9" s="37">
        <f t="shared" si="4"/>
        <v>0.97482524853047225</v>
      </c>
      <c r="P9" s="18">
        <f t="shared" si="4"/>
        <v>0.96924234040014301</v>
      </c>
      <c r="Q9" s="18">
        <f t="shared" si="4"/>
        <v>0.96843521499864815</v>
      </c>
      <c r="R9" s="18">
        <f t="shared" si="4"/>
        <v>0.97297031070530249</v>
      </c>
      <c r="S9" s="404">
        <f t="shared" si="4"/>
        <v>0.96506342652084465</v>
      </c>
      <c r="T9" s="404">
        <f t="shared" si="4"/>
        <v>0.94711266146810624</v>
      </c>
      <c r="U9" s="172">
        <f>J9/J7</f>
        <v>0.93742874075713778</v>
      </c>
      <c r="V9" s="96">
        <f>K9/K7</f>
        <v>0.94260112751207425</v>
      </c>
      <c r="W9" s="78">
        <f>L9/L7</f>
        <v>0.92789129478109866</v>
      </c>
      <c r="Y9" s="105">
        <f t="shared" si="2"/>
        <v>-3.6279078466385298E-2</v>
      </c>
      <c r="Z9" s="104">
        <f t="shared" si="3"/>
        <v>-1.4709832730975592</v>
      </c>
    </row>
    <row r="10" spans="1:26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127622.13099999999</v>
      </c>
      <c r="J10" s="14">
        <v>134668.28399999999</v>
      </c>
      <c r="K10" s="14">
        <v>26491.535000000003</v>
      </c>
      <c r="L10" s="160">
        <v>30741.491999999998</v>
      </c>
      <c r="N10" s="134">
        <f t="shared" ref="N10:T10" si="5">C10/C45</f>
        <v>2.069751106348665E-3</v>
      </c>
      <c r="O10" s="259">
        <f t="shared" si="5"/>
        <v>2.4885775073198876E-3</v>
      </c>
      <c r="P10" s="21">
        <f t="shared" si="5"/>
        <v>1.47883975461254E-3</v>
      </c>
      <c r="Q10" s="21">
        <f t="shared" si="5"/>
        <v>1.3253119388479545E-3</v>
      </c>
      <c r="R10" s="21">
        <f t="shared" si="5"/>
        <v>1.2801377959317066E-3</v>
      </c>
      <c r="S10" s="410">
        <f t="shared" si="5"/>
        <v>1.4092406430325146E-3</v>
      </c>
      <c r="T10" s="410">
        <f t="shared" si="5"/>
        <v>1.3555210888120854E-3</v>
      </c>
      <c r="U10" s="27">
        <f>J10/J45</f>
        <v>1.4658786212051408E-3</v>
      </c>
      <c r="V10" s="20">
        <f>K10/K45</f>
        <v>1.2742789770797129E-3</v>
      </c>
      <c r="W10" s="234">
        <f>L10/L45</f>
        <v>1.4478603673232313E-3</v>
      </c>
      <c r="Y10" s="102">
        <f t="shared" si="2"/>
        <v>0.16042698167546707</v>
      </c>
      <c r="Z10" s="101">
        <f t="shared" si="3"/>
        <v>1.7358139024351842E-2</v>
      </c>
    </row>
    <row r="11" spans="1:26" ht="20.100000000000001" customHeight="1" x14ac:dyDescent="0.25">
      <c r="A11" s="24"/>
      <c r="B11" t="s">
        <v>85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69717.39999999998</v>
      </c>
      <c r="J11" s="11">
        <v>74054.309999999969</v>
      </c>
      <c r="K11" s="11">
        <v>14483.473000000002</v>
      </c>
      <c r="L11" s="161">
        <v>18325.509999999998</v>
      </c>
      <c r="N11" s="77">
        <f t="shared" ref="N11:T11" si="6">C11/C10</f>
        <v>0.90220459970620637</v>
      </c>
      <c r="O11" s="37">
        <f t="shared" si="6"/>
        <v>0.88962355051998543</v>
      </c>
      <c r="P11" s="18">
        <f t="shared" si="6"/>
        <v>0.73806437420946369</v>
      </c>
      <c r="Q11" s="18">
        <f t="shared" si="6"/>
        <v>0.65617290616252311</v>
      </c>
      <c r="R11" s="18">
        <f t="shared" si="6"/>
        <v>0.668156766181076</v>
      </c>
      <c r="S11" s="404">
        <f t="shared" si="6"/>
        <v>0.60414923637601214</v>
      </c>
      <c r="T11" s="404">
        <f t="shared" si="6"/>
        <v>0.54627986113160876</v>
      </c>
      <c r="U11" s="172">
        <f>J11/J10</f>
        <v>0.54990163831002681</v>
      </c>
      <c r="V11" s="96">
        <f>K11/K10</f>
        <v>0.5467207921322792</v>
      </c>
      <c r="W11" s="78">
        <f>L11/L10</f>
        <v>0.59611647996785577</v>
      </c>
      <c r="Y11" s="107">
        <f t="shared" si="2"/>
        <v>0.2652704223634757</v>
      </c>
      <c r="Z11" s="104">
        <f t="shared" si="3"/>
        <v>4.9395687835576574</v>
      </c>
    </row>
    <row r="12" spans="1:26" ht="20.100000000000001" customHeight="1" thickBot="1" x14ac:dyDescent="0.3">
      <c r="A12" s="24"/>
      <c r="B12" t="s">
        <v>86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57904.731000000014</v>
      </c>
      <c r="J12" s="11">
        <v>60613.974000000002</v>
      </c>
      <c r="K12" s="11">
        <v>12008.062000000002</v>
      </c>
      <c r="L12" s="161">
        <v>12415.982000000002</v>
      </c>
      <c r="N12" s="77">
        <f t="shared" ref="N12:T12" si="7">C12/C10</f>
        <v>9.7795400293793605E-2</v>
      </c>
      <c r="O12" s="37">
        <f t="shared" si="7"/>
        <v>0.11037644948001461</v>
      </c>
      <c r="P12" s="18">
        <f t="shared" si="7"/>
        <v>0.26193562579053636</v>
      </c>
      <c r="Q12" s="18">
        <f t="shared" si="7"/>
        <v>0.34382709383747684</v>
      </c>
      <c r="R12" s="18">
        <f t="shared" si="7"/>
        <v>0.331843233818924</v>
      </c>
      <c r="S12" s="404">
        <f t="shared" si="7"/>
        <v>0.39585076362398786</v>
      </c>
      <c r="T12" s="404">
        <f t="shared" si="7"/>
        <v>0.45372013886839124</v>
      </c>
      <c r="U12" s="172">
        <f>J12/J10</f>
        <v>0.45009836168997303</v>
      </c>
      <c r="V12" s="96">
        <f>K12/K10</f>
        <v>0.45327920786772075</v>
      </c>
      <c r="W12" s="78">
        <f>L12/L10</f>
        <v>0.40388352003214428</v>
      </c>
      <c r="Y12" s="105">
        <f t="shared" si="2"/>
        <v>3.3970510811819593E-2</v>
      </c>
      <c r="Z12" s="104">
        <f t="shared" si="3"/>
        <v>-4.9395687835576467</v>
      </c>
    </row>
    <row r="13" spans="1:26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11046148.263999999</v>
      </c>
      <c r="J13" s="14">
        <v>11345849.709000001</v>
      </c>
      <c r="K13" s="14">
        <v>2585611.9360000007</v>
      </c>
      <c r="L13" s="160">
        <v>2851773.1199999992</v>
      </c>
      <c r="N13" s="134">
        <f t="shared" ref="N13:T13" si="8">C13/C45</f>
        <v>9.8412916865915676E-2</v>
      </c>
      <c r="O13" s="259">
        <f t="shared" si="8"/>
        <v>0.10920157436466674</v>
      </c>
      <c r="P13" s="21">
        <f t="shared" si="8"/>
        <v>0.10506247510375184</v>
      </c>
      <c r="Q13" s="21">
        <f t="shared" si="8"/>
        <v>9.2200017047887009E-2</v>
      </c>
      <c r="R13" s="21">
        <f t="shared" si="8"/>
        <v>0.10294685349077269</v>
      </c>
      <c r="S13" s="410">
        <f t="shared" si="8"/>
        <v>0.11128127020585127</v>
      </c>
      <c r="T13" s="410">
        <f t="shared" si="8"/>
        <v>0.11732515986586217</v>
      </c>
      <c r="U13" s="27">
        <f>J13/J45</f>
        <v>0.1235007830635881</v>
      </c>
      <c r="V13" s="20">
        <f>K13/K45</f>
        <v>0.12437146178698881</v>
      </c>
      <c r="W13" s="234">
        <f>L13/L45</f>
        <v>0.13431258564306886</v>
      </c>
      <c r="Y13" s="102">
        <f t="shared" si="2"/>
        <v>0.10293933915379265</v>
      </c>
      <c r="Z13" s="101">
        <f t="shared" si="3"/>
        <v>0.99411238560800497</v>
      </c>
    </row>
    <row r="14" spans="1:26" ht="20.100000000000001" customHeight="1" x14ac:dyDescent="0.25">
      <c r="A14" s="24"/>
      <c r="B14" t="s">
        <v>85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353218.20000000007</v>
      </c>
      <c r="J14" s="11">
        <v>355867.85600000009</v>
      </c>
      <c r="K14" s="11">
        <v>101099.811</v>
      </c>
      <c r="L14" s="161">
        <v>79720.870999999999</v>
      </c>
      <c r="N14" s="77">
        <f t="shared" ref="N14:T14" si="9">C14/C13</f>
        <v>0.14014873674893963</v>
      </c>
      <c r="O14" s="37">
        <f t="shared" si="9"/>
        <v>0.10325683617147788</v>
      </c>
      <c r="P14" s="18">
        <f t="shared" si="9"/>
        <v>8.9462309847915936E-2</v>
      </c>
      <c r="Q14" s="18">
        <f t="shared" si="9"/>
        <v>5.3484376117499018E-2</v>
      </c>
      <c r="R14" s="18">
        <f t="shared" si="9"/>
        <v>3.6504904886144496E-2</v>
      </c>
      <c r="S14" s="404">
        <f t="shared" si="9"/>
        <v>3.726662287319419E-2</v>
      </c>
      <c r="T14" s="404">
        <f t="shared" si="9"/>
        <v>3.1976594153742939E-2</v>
      </c>
      <c r="U14" s="172">
        <f>J14/J13</f>
        <v>3.1365465357584534E-2</v>
      </c>
      <c r="V14" s="96">
        <f>K14/K13</f>
        <v>3.910092214240149E-2</v>
      </c>
      <c r="W14" s="78">
        <f>L14/L13</f>
        <v>2.7954843406336624E-2</v>
      </c>
      <c r="Y14" s="107">
        <f t="shared" si="2"/>
        <v>-0.21146369897763709</v>
      </c>
      <c r="Z14" s="104">
        <f t="shared" si="3"/>
        <v>-1.1146078736064866</v>
      </c>
    </row>
    <row r="15" spans="1:26" ht="20.100000000000001" customHeight="1" thickBot="1" x14ac:dyDescent="0.3">
      <c r="A15" s="24"/>
      <c r="B15" t="s">
        <v>86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10692930.063999999</v>
      </c>
      <c r="J15" s="11">
        <v>10989981.853</v>
      </c>
      <c r="K15" s="11">
        <v>2484512.1250000005</v>
      </c>
      <c r="L15" s="161">
        <v>2772052.2489999994</v>
      </c>
      <c r="N15" s="77">
        <f t="shared" ref="N15:T15" si="10">C15/C13</f>
        <v>0.85985126325106032</v>
      </c>
      <c r="O15" s="37">
        <f t="shared" si="10"/>
        <v>0.89674316382852215</v>
      </c>
      <c r="P15" s="18">
        <f t="shared" si="10"/>
        <v>0.91053769015208408</v>
      </c>
      <c r="Q15" s="18">
        <f t="shared" si="10"/>
        <v>0.94651562388250099</v>
      </c>
      <c r="R15" s="18">
        <f t="shared" si="10"/>
        <v>0.96349509511385545</v>
      </c>
      <c r="S15" s="404">
        <f t="shared" si="10"/>
        <v>0.96273337712680584</v>
      </c>
      <c r="T15" s="404">
        <f t="shared" si="10"/>
        <v>0.96802340584625712</v>
      </c>
      <c r="U15" s="172">
        <f>J15/J13</f>
        <v>0.96863453464241545</v>
      </c>
      <c r="V15" s="96">
        <f>K15/K13</f>
        <v>0.96089907785759843</v>
      </c>
      <c r="W15" s="78">
        <f>L15/L13</f>
        <v>0.97204515659366342</v>
      </c>
      <c r="Y15" s="105">
        <f t="shared" si="2"/>
        <v>0.11573303310000906</v>
      </c>
      <c r="Z15" s="104">
        <f t="shared" si="3"/>
        <v>1.114607873606499</v>
      </c>
    </row>
    <row r="16" spans="1:26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4"/>
      <c r="K16" s="14"/>
      <c r="L16" s="160"/>
      <c r="N16" s="134">
        <f t="shared" ref="N16:T16" si="11">C16/C45</f>
        <v>8.1761772065714027E-4</v>
      </c>
      <c r="O16" s="259">
        <f t="shared" si="11"/>
        <v>5.042027487312423E-4</v>
      </c>
      <c r="P16" s="21">
        <f t="shared" si="11"/>
        <v>1.579557517092103E-3</v>
      </c>
      <c r="Q16" s="21">
        <f t="shared" si="11"/>
        <v>2.0255567047167593E-3</v>
      </c>
      <c r="R16" s="21">
        <f t="shared" si="11"/>
        <v>5.6359658162663724E-4</v>
      </c>
      <c r="S16" s="410">
        <f t="shared" si="11"/>
        <v>0</v>
      </c>
      <c r="T16" s="410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1"/>
      <c r="K17" s="11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 t="shared" ref="R17" si="12">G17/G16</f>
        <v>1</v>
      </c>
      <c r="S17" s="404"/>
      <c r="T17" s="404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9144.5149999999994</v>
      </c>
      <c r="J18" s="14">
        <v>7441.7020000000011</v>
      </c>
      <c r="K18" s="14">
        <v>1316.835</v>
      </c>
      <c r="L18" s="160">
        <v>1383.6080000000002</v>
      </c>
      <c r="N18" s="134">
        <f t="shared" ref="N18:T18" si="13">C18/C45</f>
        <v>1.450127444943376E-4</v>
      </c>
      <c r="O18" s="259">
        <f t="shared" si="13"/>
        <v>1.7256408471862995E-4</v>
      </c>
      <c r="P18" s="21">
        <f t="shared" si="13"/>
        <v>1.6004004823578008E-4</v>
      </c>
      <c r="Q18" s="21">
        <f t="shared" si="13"/>
        <v>1.095904140015399E-4</v>
      </c>
      <c r="R18" s="21">
        <f t="shared" si="13"/>
        <v>9.6797588605044142E-5</v>
      </c>
      <c r="S18" s="410">
        <f t="shared" si="13"/>
        <v>1.119894576433899E-4</v>
      </c>
      <c r="T18" s="410">
        <f t="shared" si="13"/>
        <v>9.7127221057439057E-5</v>
      </c>
      <c r="U18" s="27">
        <f>J18/J45</f>
        <v>8.1003719236368552E-5</v>
      </c>
      <c r="V18" s="20">
        <f>K18/K45</f>
        <v>6.3341560116571711E-5</v>
      </c>
      <c r="W18" s="234">
        <f>L18/L45</f>
        <v>6.5165060534842022E-5</v>
      </c>
      <c r="Y18" s="102">
        <f t="shared" si="2"/>
        <v>5.0707188068360984E-2</v>
      </c>
      <c r="Z18" s="101">
        <f t="shared" si="3"/>
        <v>1.8235004182703111E-4</v>
      </c>
    </row>
    <row r="19" spans="1:26" ht="20.100000000000001" customHeight="1" x14ac:dyDescent="0.25">
      <c r="A19" s="24"/>
      <c r="B19" t="s">
        <v>85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5557.7259999999997</v>
      </c>
      <c r="J19" s="11">
        <v>3489.9190000000008</v>
      </c>
      <c r="K19" s="11">
        <v>680.74599999999998</v>
      </c>
      <c r="L19" s="161">
        <v>448.197</v>
      </c>
      <c r="N19" s="77">
        <f t="shared" ref="N19:T19" si="14">C19/C18</f>
        <v>0.67575757575757578</v>
      </c>
      <c r="O19" s="37">
        <f t="shared" si="14"/>
        <v>0.70839893216510375</v>
      </c>
      <c r="P19" s="18">
        <f t="shared" si="14"/>
        <v>0.80283121597096185</v>
      </c>
      <c r="Q19" s="18">
        <f t="shared" si="14"/>
        <v>0.70668006027122054</v>
      </c>
      <c r="R19" s="18">
        <f t="shared" si="14"/>
        <v>0.56223363566823303</v>
      </c>
      <c r="S19" s="404">
        <f t="shared" si="14"/>
        <v>0.5726266952177016</v>
      </c>
      <c r="T19" s="404">
        <f t="shared" si="14"/>
        <v>0.60776607616697009</v>
      </c>
      <c r="U19" s="172">
        <f>J19/J18</f>
        <v>0.46896785170919236</v>
      </c>
      <c r="V19" s="96">
        <f>K19/K18</f>
        <v>0.51695618661411635</v>
      </c>
      <c r="W19" s="78">
        <f>L19/L18</f>
        <v>0.32393351296031819</v>
      </c>
      <c r="Y19" s="107">
        <f t="shared" si="2"/>
        <v>-0.34160905829780858</v>
      </c>
      <c r="Z19" s="104">
        <f t="shared" si="3"/>
        <v>-19.302267365379816</v>
      </c>
    </row>
    <row r="20" spans="1:26" ht="20.100000000000001" customHeight="1" thickBot="1" x14ac:dyDescent="0.3">
      <c r="A20" s="24"/>
      <c r="B20" t="s">
        <v>86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3586.7889999999998</v>
      </c>
      <c r="J20" s="11">
        <v>3951.7830000000004</v>
      </c>
      <c r="K20" s="11">
        <v>636.08900000000006</v>
      </c>
      <c r="L20" s="161">
        <v>935.41100000000006</v>
      </c>
      <c r="N20" s="77">
        <f t="shared" ref="N20:T20" si="15">C20/C18</f>
        <v>0.32424242424242422</v>
      </c>
      <c r="O20" s="37">
        <f t="shared" si="15"/>
        <v>0.29160106783489631</v>
      </c>
      <c r="P20" s="18">
        <f t="shared" si="15"/>
        <v>0.19716878402903812</v>
      </c>
      <c r="Q20" s="18">
        <f t="shared" si="15"/>
        <v>0.29331993972877951</v>
      </c>
      <c r="R20" s="18">
        <f t="shared" si="15"/>
        <v>0.43776636433176702</v>
      </c>
      <c r="S20" s="404">
        <f t="shared" si="15"/>
        <v>0.42737330478229835</v>
      </c>
      <c r="T20" s="404">
        <f t="shared" si="15"/>
        <v>0.39223392383302996</v>
      </c>
      <c r="U20" s="172">
        <f>J20/J18</f>
        <v>0.53103214829080758</v>
      </c>
      <c r="V20" s="96">
        <f>K20/K18</f>
        <v>0.48304381338588359</v>
      </c>
      <c r="W20" s="78">
        <f>L20/L18</f>
        <v>0.67606648703968175</v>
      </c>
      <c r="Y20" s="105">
        <f t="shared" si="2"/>
        <v>0.47056622579544682</v>
      </c>
      <c r="Z20" s="104">
        <f t="shared" si="3"/>
        <v>19.302267365379816</v>
      </c>
    </row>
    <row r="21" spans="1:26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254869.02400000003</v>
      </c>
      <c r="J21" s="14">
        <v>362270.97199999989</v>
      </c>
      <c r="K21" s="14">
        <v>74567.346000000005</v>
      </c>
      <c r="L21" s="160">
        <v>111124.14599999996</v>
      </c>
      <c r="N21" s="134">
        <f t="shared" ref="N21:T21" si="16">C21/C45</f>
        <v>1.2371439848048497E-2</v>
      </c>
      <c r="O21" s="259">
        <f t="shared" si="16"/>
        <v>8.4758035362915655E-3</v>
      </c>
      <c r="P21" s="21">
        <f t="shared" si="16"/>
        <v>1.123676323574186E-2</v>
      </c>
      <c r="Q21" s="21">
        <f t="shared" si="16"/>
        <v>8.8746108095426827E-3</v>
      </c>
      <c r="R21" s="21">
        <f t="shared" si="16"/>
        <v>5.0629655567608267E-3</v>
      </c>
      <c r="S21" s="410">
        <f t="shared" si="16"/>
        <v>3.4945247117158249E-3</v>
      </c>
      <c r="T21" s="410">
        <f t="shared" si="16"/>
        <v>2.7070566382953877E-3</v>
      </c>
      <c r="U21" s="27">
        <f>J21/J45</f>
        <v>3.9433581327731641E-3</v>
      </c>
      <c r="V21" s="20">
        <f>K21/K45</f>
        <v>3.5867910781473785E-3</v>
      </c>
      <c r="W21" s="234">
        <f>L21/L45</f>
        <v>5.2337162700509246E-3</v>
      </c>
      <c r="Y21" s="102">
        <f t="shared" si="2"/>
        <v>0.49025212725151779</v>
      </c>
      <c r="Z21" s="101">
        <f t="shared" si="3"/>
        <v>0.1646925191903546</v>
      </c>
    </row>
    <row r="22" spans="1:26" ht="20.100000000000001" customHeight="1" x14ac:dyDescent="0.25">
      <c r="A22" s="24"/>
      <c r="B22" t="s">
        <v>85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66315.20699999998</v>
      </c>
      <c r="J22" s="11">
        <v>42011.181999999993</v>
      </c>
      <c r="K22" s="11">
        <v>12699.938</v>
      </c>
      <c r="L22" s="161">
        <v>8326.7389999999996</v>
      </c>
      <c r="N22" s="77">
        <f t="shared" ref="N22:T22" si="17">C22/C21</f>
        <v>0.7464703279064655</v>
      </c>
      <c r="O22" s="37">
        <f t="shared" si="17"/>
        <v>0.71188965755601019</v>
      </c>
      <c r="P22" s="18">
        <f t="shared" si="17"/>
        <v>0.7827472437712798</v>
      </c>
      <c r="Q22" s="18">
        <f t="shared" si="17"/>
        <v>0.72655720867228846</v>
      </c>
      <c r="R22" s="18">
        <f t="shared" si="17"/>
        <v>0.61014959050643491</v>
      </c>
      <c r="S22" s="404">
        <f t="shared" si="17"/>
        <v>0.47272935222382662</v>
      </c>
      <c r="T22" s="404">
        <f t="shared" si="17"/>
        <v>0.26019327872499709</v>
      </c>
      <c r="U22" s="172">
        <f>J22/J21</f>
        <v>0.11596618345673031</v>
      </c>
      <c r="V22" s="96">
        <f>K22/K21</f>
        <v>0.17031500624951837</v>
      </c>
      <c r="W22" s="78">
        <f>L22/L21</f>
        <v>7.4931860443723922E-2</v>
      </c>
      <c r="Y22" s="107">
        <f t="shared" si="2"/>
        <v>-0.34434805902202048</v>
      </c>
      <c r="Z22" s="104">
        <f t="shared" si="3"/>
        <v>-9.5383145805794456</v>
      </c>
    </row>
    <row r="23" spans="1:26" ht="20.100000000000001" customHeight="1" thickBot="1" x14ac:dyDescent="0.3">
      <c r="A23" s="24"/>
      <c r="B23" t="s">
        <v>86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188553.81700000007</v>
      </c>
      <c r="J23" s="11">
        <v>320259.78999999992</v>
      </c>
      <c r="K23" s="11">
        <v>61867.40800000001</v>
      </c>
      <c r="L23" s="161">
        <v>102797.40699999996</v>
      </c>
      <c r="N23" s="77">
        <f t="shared" ref="N23:T23" si="18">C23/C21</f>
        <v>0.2535296720935345</v>
      </c>
      <c r="O23" s="37">
        <f t="shared" si="18"/>
        <v>0.28811034244398981</v>
      </c>
      <c r="P23" s="18">
        <f t="shared" si="18"/>
        <v>0.2172527562287202</v>
      </c>
      <c r="Q23" s="18">
        <f t="shared" si="18"/>
        <v>0.2734427913277116</v>
      </c>
      <c r="R23" s="18">
        <f t="shared" si="18"/>
        <v>0.38985040949356509</v>
      </c>
      <c r="S23" s="404">
        <f t="shared" si="18"/>
        <v>0.52727064777617338</v>
      </c>
      <c r="T23" s="404">
        <f t="shared" si="18"/>
        <v>0.73980672127500302</v>
      </c>
      <c r="U23" s="172">
        <f>J23/J21</f>
        <v>0.88403381654326973</v>
      </c>
      <c r="V23" s="96">
        <f>K23/K21</f>
        <v>0.82968499375048166</v>
      </c>
      <c r="W23" s="78">
        <f>L23/L21</f>
        <v>0.92506813955627609</v>
      </c>
      <c r="Y23" s="105">
        <f t="shared" si="2"/>
        <v>0.66157610805353195</v>
      </c>
      <c r="Z23" s="104">
        <f t="shared" si="3"/>
        <v>9.5383145805794438</v>
      </c>
    </row>
    <row r="24" spans="1:26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4278512.0240000002</v>
      </c>
      <c r="J24" s="14">
        <v>3772606.407999998</v>
      </c>
      <c r="K24" s="14">
        <v>845443.22499999986</v>
      </c>
      <c r="L24" s="160">
        <v>951659.16700000013</v>
      </c>
      <c r="N24" s="134">
        <f t="shared" ref="N24:T24" si="19">C24/C45</f>
        <v>4.2855802842335304E-2</v>
      </c>
      <c r="O24" s="259">
        <f t="shared" si="19"/>
        <v>5.1804449325550714E-2</v>
      </c>
      <c r="P24" s="21">
        <f t="shared" si="19"/>
        <v>5.2328622784456109E-2</v>
      </c>
      <c r="Q24" s="21">
        <f t="shared" si="19"/>
        <v>4.8413434091636981E-2</v>
      </c>
      <c r="R24" s="21">
        <f t="shared" si="19"/>
        <v>4.5094348242563143E-2</v>
      </c>
      <c r="S24" s="410">
        <f t="shared" si="19"/>
        <v>4.3296025596265678E-2</v>
      </c>
      <c r="T24" s="410">
        <f t="shared" si="19"/>
        <v>4.5443632948489784E-2</v>
      </c>
      <c r="U24" s="27">
        <f>J24/J45</f>
        <v>4.1065222749171709E-2</v>
      </c>
      <c r="V24" s="20">
        <f>K24/K45</f>
        <v>4.0666972598302563E-2</v>
      </c>
      <c r="W24" s="234">
        <f>L24/L45</f>
        <v>4.4821168442284474E-2</v>
      </c>
      <c r="Y24" s="102">
        <f t="shared" si="2"/>
        <v>0.1256334415596036</v>
      </c>
      <c r="Z24" s="101">
        <f t="shared" si="3"/>
        <v>0.41541958439819116</v>
      </c>
    </row>
    <row r="25" spans="1:26" ht="20.100000000000001" customHeight="1" x14ac:dyDescent="0.25">
      <c r="A25" s="24"/>
      <c r="B25" t="s">
        <v>85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945475.77900000033</v>
      </c>
      <c r="J25" s="11">
        <v>747083.90099999995</v>
      </c>
      <c r="K25" s="11">
        <v>153112.91100000002</v>
      </c>
      <c r="L25" s="161">
        <v>192041.65299999999</v>
      </c>
      <c r="N25" s="77">
        <f t="shared" ref="N25:T25" si="20">C25/C24</f>
        <v>0.25346514294138989</v>
      </c>
      <c r="O25" s="37">
        <f t="shared" si="20"/>
        <v>0.33506236886304114</v>
      </c>
      <c r="P25" s="18">
        <f t="shared" si="20"/>
        <v>0.38737155975524196</v>
      </c>
      <c r="Q25" s="18">
        <f t="shared" si="20"/>
        <v>0.35907504472131579</v>
      </c>
      <c r="R25" s="18">
        <f t="shared" si="20"/>
        <v>0.28893557889482457</v>
      </c>
      <c r="S25" s="404">
        <f t="shared" si="20"/>
        <v>0.25175653567431933</v>
      </c>
      <c r="T25" s="404">
        <f t="shared" si="20"/>
        <v>0.22098238212173371</v>
      </c>
      <c r="U25" s="172">
        <f>J25/J24</f>
        <v>0.19802858294885248</v>
      </c>
      <c r="V25" s="96">
        <f>K25/K24</f>
        <v>0.18110371752047577</v>
      </c>
      <c r="W25" s="78">
        <f>L25/L24</f>
        <v>0.20179667223233921</v>
      </c>
      <c r="Y25" s="107">
        <f t="shared" si="2"/>
        <v>0.25424859174677938</v>
      </c>
      <c r="Z25" s="104">
        <f t="shared" si="3"/>
        <v>2.0692954711863445</v>
      </c>
    </row>
    <row r="26" spans="1:26" ht="20.100000000000001" customHeight="1" thickBot="1" x14ac:dyDescent="0.3">
      <c r="A26" s="24"/>
      <c r="B26" t="s">
        <v>86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3333036.2450000001</v>
      </c>
      <c r="J26" s="11">
        <v>3025522.5069999979</v>
      </c>
      <c r="K26" s="11">
        <v>692330.31399999978</v>
      </c>
      <c r="L26" s="161">
        <v>759617.51400000008</v>
      </c>
      <c r="N26" s="77">
        <f t="shared" ref="N26:T26" si="21">C26/C24</f>
        <v>0.74653485705861011</v>
      </c>
      <c r="O26" s="37">
        <f t="shared" si="21"/>
        <v>0.66493763113695881</v>
      </c>
      <c r="P26" s="18">
        <f t="shared" si="21"/>
        <v>0.61262844024475804</v>
      </c>
      <c r="Q26" s="18">
        <f t="shared" si="21"/>
        <v>0.64092495527868421</v>
      </c>
      <c r="R26" s="18">
        <f t="shared" si="21"/>
        <v>0.71106442110517543</v>
      </c>
      <c r="S26" s="404">
        <f t="shared" si="21"/>
        <v>0.74824346432568067</v>
      </c>
      <c r="T26" s="404">
        <f t="shared" si="21"/>
        <v>0.7790176178782664</v>
      </c>
      <c r="U26" s="172">
        <f>J26/J24</f>
        <v>0.80197141705114749</v>
      </c>
      <c r="V26" s="96">
        <f>K26/K24</f>
        <v>0.81889628247952417</v>
      </c>
      <c r="W26" s="78">
        <f>L26/L24</f>
        <v>0.79820332776766068</v>
      </c>
      <c r="Y26" s="105">
        <f t="shared" si="2"/>
        <v>9.7189446481467115E-2</v>
      </c>
      <c r="Z26" s="104">
        <f t="shared" si="3"/>
        <v>-2.0692954711863498</v>
      </c>
    </row>
    <row r="27" spans="1:26" ht="20.100000000000001" customHeight="1" thickBot="1" x14ac:dyDescent="0.3">
      <c r="A27" s="5" t="s">
        <v>84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691875.402</v>
      </c>
      <c r="J27" s="14">
        <v>788457.99600000028</v>
      </c>
      <c r="K27" s="14">
        <v>199395.61000000002</v>
      </c>
      <c r="L27" s="160">
        <v>152714.23599999998</v>
      </c>
      <c r="N27" s="134">
        <f t="shared" ref="N27:T27" si="22">C27/C45</f>
        <v>3.0403744934530247E-3</v>
      </c>
      <c r="O27" s="259">
        <f t="shared" si="22"/>
        <v>2.9469253873484315E-3</v>
      </c>
      <c r="P27" s="21">
        <f t="shared" si="22"/>
        <v>2.8629450951913561E-3</v>
      </c>
      <c r="Q27" s="21">
        <f t="shared" si="22"/>
        <v>3.4184282990873107E-3</v>
      </c>
      <c r="R27" s="21">
        <f t="shared" si="22"/>
        <v>4.2321839362778014E-3</v>
      </c>
      <c r="S27" s="410">
        <f t="shared" si="22"/>
        <v>6.0870886496976057E-3</v>
      </c>
      <c r="T27" s="410">
        <f t="shared" si="22"/>
        <v>7.3486603843132764E-3</v>
      </c>
      <c r="U27" s="27">
        <f>J27/J45</f>
        <v>8.58244930227706E-3</v>
      </c>
      <c r="V27" s="20">
        <f>K27/K45</f>
        <v>9.5912008853011113E-3</v>
      </c>
      <c r="W27" s="234">
        <f>L27/L45</f>
        <v>7.1925230509451727E-3</v>
      </c>
      <c r="Y27" s="102">
        <f t="shared" si="2"/>
        <v>-0.23411435186562049</v>
      </c>
      <c r="Z27" s="101">
        <f t="shared" si="3"/>
        <v>-0.23986778343559387</v>
      </c>
    </row>
    <row r="28" spans="1:26" ht="20.100000000000001" customHeight="1" x14ac:dyDescent="0.25">
      <c r="A28" s="24"/>
      <c r="B28" t="s">
        <v>85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335815.22600000002</v>
      </c>
      <c r="J28" s="11">
        <v>381762.25000000006</v>
      </c>
      <c r="K28" s="11">
        <v>97177.395000000004</v>
      </c>
      <c r="L28" s="161">
        <v>57387.622999999985</v>
      </c>
      <c r="N28" s="77">
        <f t="shared" ref="N28:T28" si="23">C28/C27</f>
        <v>0.39058508269595854</v>
      </c>
      <c r="O28" s="37">
        <f t="shared" si="23"/>
        <v>0.32050007615779896</v>
      </c>
      <c r="P28" s="18">
        <f t="shared" si="23"/>
        <v>0.45206557909260614</v>
      </c>
      <c r="Q28" s="18">
        <f t="shared" si="23"/>
        <v>0.59661733070551715</v>
      </c>
      <c r="R28" s="18">
        <f t="shared" si="23"/>
        <v>0.56361909522619347</v>
      </c>
      <c r="S28" s="404">
        <f t="shared" si="23"/>
        <v>0.52489408257701486</v>
      </c>
      <c r="T28" s="404">
        <f t="shared" si="23"/>
        <v>0.48536951166244818</v>
      </c>
      <c r="U28" s="172">
        <f>J28/J27</f>
        <v>0.48418844369231295</v>
      </c>
      <c r="V28" s="96">
        <f>K28/K27</f>
        <v>0.4873597518019579</v>
      </c>
      <c r="W28" s="78">
        <f>L28/L27</f>
        <v>0.37578437022727856</v>
      </c>
      <c r="Y28" s="107">
        <f t="shared" si="2"/>
        <v>-0.40945501780532412</v>
      </c>
      <c r="Z28" s="104">
        <f t="shared" si="3"/>
        <v>-11.157538157467933</v>
      </c>
    </row>
    <row r="29" spans="1:26" ht="20.100000000000001" customHeight="1" thickBot="1" x14ac:dyDescent="0.3">
      <c r="A29" s="24"/>
      <c r="B29" t="s">
        <v>86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356060.17599999992</v>
      </c>
      <c r="J29" s="11">
        <v>406695.74600000022</v>
      </c>
      <c r="K29" s="11">
        <v>102218.21500000001</v>
      </c>
      <c r="L29" s="161">
        <v>95326.612999999983</v>
      </c>
      <c r="N29" s="77">
        <f t="shared" ref="N29:T29" si="24">C29/C27</f>
        <v>0.6094149173040414</v>
      </c>
      <c r="O29" s="37">
        <f t="shared" si="24"/>
        <v>0.67949992384220104</v>
      </c>
      <c r="P29" s="18">
        <f t="shared" si="24"/>
        <v>0.54793442090739386</v>
      </c>
      <c r="Q29" s="18">
        <f t="shared" si="24"/>
        <v>0.40338266929448285</v>
      </c>
      <c r="R29" s="18">
        <f t="shared" si="24"/>
        <v>0.43638090477380653</v>
      </c>
      <c r="S29" s="404">
        <f t="shared" si="24"/>
        <v>0.47510591742298519</v>
      </c>
      <c r="T29" s="404">
        <f t="shared" si="24"/>
        <v>0.51463048833755176</v>
      </c>
      <c r="U29" s="172">
        <f>J29/J27</f>
        <v>0.51581155630768705</v>
      </c>
      <c r="V29" s="96">
        <f>K29/K27</f>
        <v>0.5126402481980421</v>
      </c>
      <c r="W29" s="78">
        <f>L29/L27</f>
        <v>0.62421562977272138</v>
      </c>
      <c r="Y29" s="105">
        <f t="shared" si="2"/>
        <v>-6.7420488608610774E-2</v>
      </c>
      <c r="Z29" s="104">
        <f t="shared" si="3"/>
        <v>11.157538157467927</v>
      </c>
    </row>
    <row r="30" spans="1:26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4173988.8759999992</v>
      </c>
      <c r="J30" s="14">
        <v>3825912.870000001</v>
      </c>
      <c r="K30" s="14">
        <v>909538.27499999979</v>
      </c>
      <c r="L30" s="160">
        <v>871682.5149999999</v>
      </c>
      <c r="N30" s="134">
        <f t="shared" ref="N30:T30" si="25">C30/C45</f>
        <v>3.5443062509542815E-2</v>
      </c>
      <c r="O30" s="259">
        <f t="shared" si="25"/>
        <v>4.5320592152906639E-2</v>
      </c>
      <c r="P30" s="21">
        <f t="shared" si="25"/>
        <v>5.1838894427778462E-2</v>
      </c>
      <c r="Q30" s="21">
        <f t="shared" si="25"/>
        <v>4.8641047491927873E-2</v>
      </c>
      <c r="R30" s="21">
        <f t="shared" si="25"/>
        <v>4.57932033495414E-2</v>
      </c>
      <c r="S30" s="410">
        <f t="shared" si="25"/>
        <v>4.4974618470712616E-2</v>
      </c>
      <c r="T30" s="410">
        <f t="shared" si="25"/>
        <v>4.4333454562712572E-2</v>
      </c>
      <c r="U30" s="27">
        <f>J30/J45</f>
        <v>4.1645469268225072E-2</v>
      </c>
      <c r="V30" s="20">
        <f>K30/K45</f>
        <v>4.3750031951030631E-2</v>
      </c>
      <c r="W30" s="234">
        <f>L30/L45</f>
        <v>4.1054434389753695E-2</v>
      </c>
      <c r="Y30" s="102">
        <f t="shared" si="2"/>
        <v>-4.1620854273559736E-2</v>
      </c>
      <c r="Z30" s="101">
        <f t="shared" si="3"/>
        <v>-0.26955975612769356</v>
      </c>
    </row>
    <row r="31" spans="1:26" ht="20.100000000000001" customHeight="1" x14ac:dyDescent="0.25">
      <c r="A31" s="24"/>
      <c r="B31" t="s">
        <v>85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4067563.635999999</v>
      </c>
      <c r="J31" s="11">
        <v>3736909.3860000009</v>
      </c>
      <c r="K31" s="11">
        <v>889471.02399999974</v>
      </c>
      <c r="L31" s="161">
        <v>856016.4389999999</v>
      </c>
      <c r="N31" s="77">
        <f t="shared" ref="N31:T31" si="26">C31/C30</f>
        <v>0.98025324633547428</v>
      </c>
      <c r="O31" s="37">
        <f t="shared" si="26"/>
        <v>0.98250246496466165</v>
      </c>
      <c r="P31" s="18">
        <f t="shared" si="26"/>
        <v>0.98482346486509742</v>
      </c>
      <c r="Q31" s="18">
        <f t="shared" si="26"/>
        <v>0.97586493233965532</v>
      </c>
      <c r="R31" s="18">
        <f t="shared" si="26"/>
        <v>0.97372639676760508</v>
      </c>
      <c r="S31" s="404">
        <f t="shared" si="26"/>
        <v>0.97590099126924146</v>
      </c>
      <c r="T31" s="404">
        <f t="shared" si="26"/>
        <v>0.97450274948935911</v>
      </c>
      <c r="U31" s="172">
        <f>J31/J30</f>
        <v>0.97673666729373265</v>
      </c>
      <c r="V31" s="96">
        <f>K31/K30</f>
        <v>0.97793688121591138</v>
      </c>
      <c r="W31" s="78">
        <f>L31/L30</f>
        <v>0.98202777303614952</v>
      </c>
      <c r="Y31" s="107">
        <f t="shared" si="2"/>
        <v>-3.7611776097609961E-2</v>
      </c>
      <c r="Z31" s="104">
        <f t="shared" si="3"/>
        <v>0.40908918202381406</v>
      </c>
    </row>
    <row r="32" spans="1:26" ht="20.100000000000001" customHeight="1" thickBot="1" x14ac:dyDescent="0.3">
      <c r="A32" s="24"/>
      <c r="B32" t="s">
        <v>86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106425.24000000003</v>
      </c>
      <c r="J32" s="11">
        <v>89003.483999999997</v>
      </c>
      <c r="K32" s="11">
        <v>20067.250999999997</v>
      </c>
      <c r="L32" s="161">
        <v>15666.076000000001</v>
      </c>
      <c r="N32" s="77">
        <f t="shared" ref="N32:T32" si="27">C32/C30</f>
        <v>1.9746753664525676E-2</v>
      </c>
      <c r="O32" s="37">
        <f t="shared" si="27"/>
        <v>1.7497535035338328E-2</v>
      </c>
      <c r="P32" s="18">
        <f t="shared" si="27"/>
        <v>1.5176535134902535E-2</v>
      </c>
      <c r="Q32" s="18">
        <f t="shared" si="27"/>
        <v>2.413506766034464E-2</v>
      </c>
      <c r="R32" s="18">
        <f t="shared" si="27"/>
        <v>2.6273603232394908E-2</v>
      </c>
      <c r="S32" s="404">
        <f t="shared" si="27"/>
        <v>2.4099008730758584E-2</v>
      </c>
      <c r="T32" s="404">
        <f t="shared" si="27"/>
        <v>2.549725051064081E-2</v>
      </c>
      <c r="U32" s="172">
        <f>J32/J30</f>
        <v>2.3263332706267296E-2</v>
      </c>
      <c r="V32" s="96">
        <f>K32/K30</f>
        <v>2.2063118784088554E-2</v>
      </c>
      <c r="W32" s="78">
        <f>L32/L30</f>
        <v>1.7972226963850483E-2</v>
      </c>
      <c r="Y32" s="105">
        <f t="shared" si="2"/>
        <v>-0.21932127125932677</v>
      </c>
      <c r="Z32" s="104">
        <f t="shared" si="3"/>
        <v>-0.40908918202380712</v>
      </c>
    </row>
    <row r="33" spans="1:26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6181645.3630000008</v>
      </c>
      <c r="J33" s="14">
        <v>5166634.0580000002</v>
      </c>
      <c r="K33" s="14">
        <v>1357661.9620000001</v>
      </c>
      <c r="L33" s="160">
        <v>1085231.4720000001</v>
      </c>
      <c r="N33" s="134">
        <f t="shared" ref="N33:T33" si="28">C33/C45</f>
        <v>4.0384446006660184E-2</v>
      </c>
      <c r="O33" s="259">
        <f t="shared" si="28"/>
        <v>4.2134954493118014E-2</v>
      </c>
      <c r="P33" s="21">
        <f t="shared" si="28"/>
        <v>4.1915400657908081E-2</v>
      </c>
      <c r="Q33" s="21">
        <f t="shared" si="28"/>
        <v>7.1306535814868358E-2</v>
      </c>
      <c r="R33" s="21">
        <f t="shared" si="28"/>
        <v>7.2858141266914894E-2</v>
      </c>
      <c r="S33" s="410">
        <f t="shared" si="28"/>
        <v>6.9158895724395777E-2</v>
      </c>
      <c r="T33" s="410">
        <f t="shared" si="28"/>
        <v>6.5657504599291955E-2</v>
      </c>
      <c r="U33" s="27">
        <f>J33/J45</f>
        <v>5.6239362262999977E-2</v>
      </c>
      <c r="V33" s="20">
        <f>K33/K45</f>
        <v>6.5305392690812217E-2</v>
      </c>
      <c r="W33" s="234">
        <f>L33/L45</f>
        <v>5.111214633566423E-2</v>
      </c>
      <c r="Y33" s="102">
        <f t="shared" si="2"/>
        <v>-0.20066150310249317</v>
      </c>
      <c r="Z33" s="101">
        <f t="shared" si="3"/>
        <v>-1.4193246355147986</v>
      </c>
    </row>
    <row r="34" spans="1:26" ht="20.100000000000001" customHeight="1" x14ac:dyDescent="0.25">
      <c r="A34" s="24"/>
      <c r="B34" t="s">
        <v>85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5859768.148000001</v>
      </c>
      <c r="J34" s="11">
        <v>4814543.88</v>
      </c>
      <c r="K34" s="11">
        <v>1277713.3940000001</v>
      </c>
      <c r="L34" s="161">
        <v>997321.43500000006</v>
      </c>
      <c r="N34" s="77">
        <f t="shared" ref="N34:T34" si="29">C34/C33</f>
        <v>0.89251312364903612</v>
      </c>
      <c r="O34" s="37">
        <f t="shared" si="29"/>
        <v>0.90483387243003943</v>
      </c>
      <c r="P34" s="18">
        <f t="shared" si="29"/>
        <v>0.90720396169247819</v>
      </c>
      <c r="Q34" s="18">
        <f t="shared" si="29"/>
        <v>0.93921258043400402</v>
      </c>
      <c r="R34" s="18">
        <f t="shared" si="29"/>
        <v>0.94087524000682365</v>
      </c>
      <c r="S34" s="404">
        <f t="shared" si="29"/>
        <v>0.94331675547473148</v>
      </c>
      <c r="T34" s="404">
        <f t="shared" si="29"/>
        <v>0.94793017132192936</v>
      </c>
      <c r="U34" s="172">
        <f>J34/J33</f>
        <v>0.93185308383611476</v>
      </c>
      <c r="V34" s="96">
        <f>K34/K33</f>
        <v>0.94111305300015469</v>
      </c>
      <c r="W34" s="78">
        <f>L34/L33</f>
        <v>0.91899420605818916</v>
      </c>
      <c r="Y34" s="107">
        <f t="shared" si="2"/>
        <v>-0.21944824270974184</v>
      </c>
      <c r="Z34" s="104">
        <f t="shared" si="3"/>
        <v>-2.2118846941965531</v>
      </c>
    </row>
    <row r="35" spans="1:26" ht="20.100000000000001" customHeight="1" thickBot="1" x14ac:dyDescent="0.3">
      <c r="A35" s="24"/>
      <c r="B35" t="s">
        <v>86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321877.21500000008</v>
      </c>
      <c r="J35" s="11">
        <v>352090.17800000001</v>
      </c>
      <c r="K35" s="11">
        <v>79948.568000000014</v>
      </c>
      <c r="L35" s="161">
        <v>87910.036999999953</v>
      </c>
      <c r="N35" s="77">
        <f t="shared" ref="N35:T35" si="30">C35/C33</f>
        <v>0.10748687635096388</v>
      </c>
      <c r="O35" s="37">
        <f t="shared" si="30"/>
        <v>9.5166127569960624E-2</v>
      </c>
      <c r="P35" s="18">
        <f t="shared" si="30"/>
        <v>9.2796038307521783E-2</v>
      </c>
      <c r="Q35" s="18">
        <f t="shared" si="30"/>
        <v>6.0787419565996023E-2</v>
      </c>
      <c r="R35" s="18">
        <f t="shared" si="30"/>
        <v>5.9124759993176366E-2</v>
      </c>
      <c r="S35" s="404">
        <f t="shared" si="30"/>
        <v>5.668324452526851E-2</v>
      </c>
      <c r="T35" s="404">
        <f t="shared" si="30"/>
        <v>5.2069828678070681E-2</v>
      </c>
      <c r="U35" s="172">
        <f>J35/J33</f>
        <v>6.8146916163885199E-2</v>
      </c>
      <c r="V35" s="96">
        <f>K35/K33</f>
        <v>5.888694699984532E-2</v>
      </c>
      <c r="W35" s="78">
        <f>L35/L33</f>
        <v>8.1005793941810733E-2</v>
      </c>
      <c r="Y35" s="105">
        <f t="shared" si="2"/>
        <v>9.9582384014682265E-2</v>
      </c>
      <c r="Z35" s="104">
        <f t="shared" si="3"/>
        <v>2.2118846941965411</v>
      </c>
    </row>
    <row r="36" spans="1:26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18972835.023999982</v>
      </c>
      <c r="J36" s="14">
        <v>18791129.493000001</v>
      </c>
      <c r="K36" s="14">
        <v>4548793.6689999998</v>
      </c>
      <c r="L36" s="160">
        <v>4351799.9839999983</v>
      </c>
      <c r="N36" s="134">
        <f t="shared" ref="N36:T36" si="31">C36/C45</f>
        <v>0.14716206852354555</v>
      </c>
      <c r="O36" s="259">
        <f t="shared" si="31"/>
        <v>0.15588571691004238</v>
      </c>
      <c r="P36" s="21">
        <f t="shared" si="31"/>
        <v>0.18481278381548627</v>
      </c>
      <c r="Q36" s="21">
        <f t="shared" si="31"/>
        <v>0.19387105674452929</v>
      </c>
      <c r="R36" s="21">
        <f t="shared" si="31"/>
        <v>0.20165715440751281</v>
      </c>
      <c r="S36" s="410">
        <f t="shared" si="31"/>
        <v>0.20482838829634628</v>
      </c>
      <c r="T36" s="410">
        <f t="shared" si="31"/>
        <v>0.20151738407803677</v>
      </c>
      <c r="U36" s="27">
        <f>J36/J45</f>
        <v>0.20454344686003501</v>
      </c>
      <c r="V36" s="20">
        <f>K36/K45</f>
        <v>0.21880318160046192</v>
      </c>
      <c r="W36" s="234">
        <f>L36/L45</f>
        <v>0.2049607326590222</v>
      </c>
      <c r="Y36" s="102">
        <f t="shared" si="2"/>
        <v>-4.3306797215822777E-2</v>
      </c>
      <c r="Z36" s="101">
        <f t="shared" si="3"/>
        <v>-1.3842448941439711</v>
      </c>
    </row>
    <row r="37" spans="1:26" ht="20.100000000000001" customHeight="1" x14ac:dyDescent="0.25">
      <c r="A37" s="24"/>
      <c r="B37" t="s">
        <v>85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16430599.331999982</v>
      </c>
      <c r="J37" s="11">
        <v>16218341.869000001</v>
      </c>
      <c r="K37" s="11">
        <v>3956718.824</v>
      </c>
      <c r="L37" s="161">
        <v>3752731.4919999987</v>
      </c>
      <c r="N37" s="77">
        <f t="shared" ref="N37:T37" si="32">C37/C36</f>
        <v>0.87302699094146929</v>
      </c>
      <c r="O37" s="37">
        <f t="shared" si="32"/>
        <v>0.86729838427355965</v>
      </c>
      <c r="P37" s="18">
        <f t="shared" si="32"/>
        <v>0.8759037706343098</v>
      </c>
      <c r="Q37" s="18">
        <f t="shared" si="32"/>
        <v>0.86908236686303175</v>
      </c>
      <c r="R37" s="18">
        <f t="shared" si="32"/>
        <v>0.86993000845198576</v>
      </c>
      <c r="S37" s="404">
        <f t="shared" si="32"/>
        <v>0.86917289623954341</v>
      </c>
      <c r="T37" s="404">
        <f t="shared" si="32"/>
        <v>0.86600654626553386</v>
      </c>
      <c r="U37" s="172">
        <f>J37/J36</f>
        <v>0.86308499311026488</v>
      </c>
      <c r="V37" s="96">
        <f>K37/K36</f>
        <v>0.86983915119408772</v>
      </c>
      <c r="W37" s="78">
        <f>L37/L36</f>
        <v>0.86234006751170578</v>
      </c>
      <c r="Y37" s="107">
        <f t="shared" si="2"/>
        <v>-5.1554669683043751E-2</v>
      </c>
      <c r="Z37" s="104">
        <f t="shared" si="3"/>
        <v>-0.74990836823819462</v>
      </c>
    </row>
    <row r="38" spans="1:26" ht="20.100000000000001" customHeight="1" thickBot="1" x14ac:dyDescent="0.3">
      <c r="A38" s="24"/>
      <c r="B38" t="s">
        <v>86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2542235.6920000007</v>
      </c>
      <c r="J38" s="11">
        <v>2572787.6239999994</v>
      </c>
      <c r="K38" s="11">
        <v>592074.84499999997</v>
      </c>
      <c r="L38" s="161">
        <v>599068.49199999997</v>
      </c>
      <c r="N38" s="77">
        <f t="shared" ref="N38:T38" si="33">C38/C36</f>
        <v>0.12697300905853068</v>
      </c>
      <c r="O38" s="37">
        <f t="shared" si="33"/>
        <v>0.1327016157264404</v>
      </c>
      <c r="P38" s="18">
        <f t="shared" si="33"/>
        <v>0.12409622936569024</v>
      </c>
      <c r="Q38" s="18">
        <f t="shared" si="33"/>
        <v>0.13091763313696825</v>
      </c>
      <c r="R38" s="18">
        <f t="shared" si="33"/>
        <v>0.13006999154801427</v>
      </c>
      <c r="S38" s="404">
        <f t="shared" si="33"/>
        <v>0.13082710376045659</v>
      </c>
      <c r="T38" s="404">
        <f t="shared" si="33"/>
        <v>0.13399345373446617</v>
      </c>
      <c r="U38" s="172">
        <f>J38/J36</f>
        <v>0.1369150068897351</v>
      </c>
      <c r="V38" s="96">
        <f>K38/K36</f>
        <v>0.13016084880591228</v>
      </c>
      <c r="W38" s="78">
        <f>L38/L36</f>
        <v>0.13765993248829431</v>
      </c>
      <c r="Y38" s="105">
        <f t="shared" si="2"/>
        <v>1.1812099532787949E-2</v>
      </c>
      <c r="Z38" s="104">
        <f t="shared" si="3"/>
        <v>0.74990836823820295</v>
      </c>
    </row>
    <row r="39" spans="1:26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32636219.065999992</v>
      </c>
      <c r="J39" s="14">
        <v>32653625.856000002</v>
      </c>
      <c r="K39" s="14">
        <v>7628495.902999999</v>
      </c>
      <c r="L39" s="160">
        <v>8265246.7699999977</v>
      </c>
      <c r="N39" s="134">
        <f t="shared" ref="N39:T39" si="34">C39/C45</f>
        <v>0.45083882687373805</v>
      </c>
      <c r="O39" s="259">
        <f t="shared" si="34"/>
        <v>0.41152754308952011</v>
      </c>
      <c r="P39" s="21">
        <f t="shared" si="34"/>
        <v>0.37432112521898186</v>
      </c>
      <c r="Q39" s="21">
        <f t="shared" si="34"/>
        <v>0.35884756327888662</v>
      </c>
      <c r="R39" s="21">
        <f t="shared" si="34"/>
        <v>0.34479390972547513</v>
      </c>
      <c r="S39" s="410">
        <f t="shared" si="34"/>
        <v>0.34507758822069945</v>
      </c>
      <c r="T39" s="410">
        <f t="shared" si="34"/>
        <v>0.34664115742632484</v>
      </c>
      <c r="U39" s="27">
        <f>J39/J45</f>
        <v>0.35543819691904466</v>
      </c>
      <c r="V39" s="20">
        <f>K39/K45</f>
        <v>0.3669410608306245</v>
      </c>
      <c r="W39" s="234">
        <f>L39/L45</f>
        <v>0.38927594094747736</v>
      </c>
      <c r="Y39" s="102">
        <f t="shared" si="2"/>
        <v>8.3470041158387284E-2</v>
      </c>
      <c r="Z39" s="129">
        <f t="shared" si="3"/>
        <v>2.233488011685286</v>
      </c>
    </row>
    <row r="40" spans="1:26" ht="20.100000000000001" customHeight="1" x14ac:dyDescent="0.25">
      <c r="A40" s="24"/>
      <c r="B40" t="s">
        <v>85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24626636.50799999</v>
      </c>
      <c r="J40" s="11">
        <v>24417704.873</v>
      </c>
      <c r="K40" s="11">
        <v>5691210.3429999994</v>
      </c>
      <c r="L40" s="161">
        <v>6203863.1779999984</v>
      </c>
      <c r="N40" s="77">
        <f t="shared" ref="N40:T40" si="35">C40/C39</f>
        <v>0.711154771227133</v>
      </c>
      <c r="O40" s="37">
        <f t="shared" si="35"/>
        <v>0.7227332436548245</v>
      </c>
      <c r="P40" s="18">
        <f t="shared" si="35"/>
        <v>0.74721283281776751</v>
      </c>
      <c r="Q40" s="18">
        <f t="shared" si="35"/>
        <v>0.75658353447609417</v>
      </c>
      <c r="R40" s="18">
        <f t="shared" si="35"/>
        <v>0.76397083968752311</v>
      </c>
      <c r="S40" s="404">
        <f t="shared" si="35"/>
        <v>0.76434663558458915</v>
      </c>
      <c r="T40" s="404">
        <f t="shared" si="35"/>
        <v>0.75457994868209821</v>
      </c>
      <c r="U40" s="172">
        <f>J40/J39</f>
        <v>0.74777928125593818</v>
      </c>
      <c r="V40" s="96">
        <f>K40/K39</f>
        <v>0.7460461951302696</v>
      </c>
      <c r="W40" s="78">
        <f>L40/L39</f>
        <v>0.75059624360132693</v>
      </c>
      <c r="Y40" s="107">
        <f t="shared" si="2"/>
        <v>9.0077998194276032E-2</v>
      </c>
      <c r="Z40" s="104">
        <f t="shared" si="3"/>
        <v>0.4550048471057333</v>
      </c>
    </row>
    <row r="41" spans="1:26" ht="20.100000000000001" customHeight="1" thickBot="1" x14ac:dyDescent="0.3">
      <c r="A41" s="24"/>
      <c r="B41" t="s">
        <v>86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8009582.5580000011</v>
      </c>
      <c r="J41" s="11">
        <v>8235920.9830000028</v>
      </c>
      <c r="K41" s="11">
        <v>1937285.5599999996</v>
      </c>
      <c r="L41" s="161">
        <v>2061383.5919999992</v>
      </c>
      <c r="N41" s="77">
        <f t="shared" ref="N41:T41" si="36">C41/C39</f>
        <v>0.28884522877286706</v>
      </c>
      <c r="O41" s="37">
        <f t="shared" si="36"/>
        <v>0.2772667563451755</v>
      </c>
      <c r="P41" s="18">
        <f t="shared" si="36"/>
        <v>0.25278716718223254</v>
      </c>
      <c r="Q41" s="18">
        <f t="shared" si="36"/>
        <v>0.24341646552390583</v>
      </c>
      <c r="R41" s="18">
        <f t="shared" si="36"/>
        <v>0.23602916031247689</v>
      </c>
      <c r="S41" s="404">
        <f t="shared" si="36"/>
        <v>0.23565336441541088</v>
      </c>
      <c r="T41" s="404">
        <f t="shared" si="36"/>
        <v>0.24542005131790173</v>
      </c>
      <c r="U41" s="172">
        <f>J41/J39</f>
        <v>0.25222071874406188</v>
      </c>
      <c r="V41" s="96">
        <f>K41/K39</f>
        <v>0.2539538048697304</v>
      </c>
      <c r="W41" s="78">
        <f>L41/L39</f>
        <v>0.24940375639867313</v>
      </c>
      <c r="Y41" s="105">
        <f t="shared" si="2"/>
        <v>6.4057686983430409E-2</v>
      </c>
      <c r="Z41" s="104">
        <f t="shared" si="3"/>
        <v>-0.45500484710572775</v>
      </c>
    </row>
    <row r="42" spans="1:26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136222.01500000001</v>
      </c>
      <c r="J42" s="14">
        <v>150212.63100000002</v>
      </c>
      <c r="K42" s="14">
        <v>24477.949999999997</v>
      </c>
      <c r="L42" s="160">
        <v>25709.836000000003</v>
      </c>
      <c r="N42" s="134">
        <f t="shared" ref="N42:T42" si="37">C42/C45</f>
        <v>1.095184702768292E-3</v>
      </c>
      <c r="O42" s="259">
        <f t="shared" si="37"/>
        <v>1.2057042795184279E-3</v>
      </c>
      <c r="P42" s="21">
        <f t="shared" si="37"/>
        <v>1.1407515220418539E-3</v>
      </c>
      <c r="Q42" s="21">
        <f t="shared" si="37"/>
        <v>1.1364157144529345E-3</v>
      </c>
      <c r="R42" s="21">
        <f t="shared" si="37"/>
        <v>1.0131325799368947E-3</v>
      </c>
      <c r="S42" s="410">
        <f t="shared" si="37"/>
        <v>1.1440750267815974E-3</v>
      </c>
      <c r="T42" s="410">
        <f t="shared" si="37"/>
        <v>1.4468635858539006E-3</v>
      </c>
      <c r="U42" s="27">
        <f>J42/J45</f>
        <v>1.6350804946610642E-3</v>
      </c>
      <c r="V42" s="20">
        <f>K42/K45</f>
        <v>1.17742279135612E-3</v>
      </c>
      <c r="W42" s="234">
        <f>L42/L45</f>
        <v>1.210879829605539E-3</v>
      </c>
      <c r="Y42" s="64">
        <f t="shared" si="2"/>
        <v>5.032635494393959E-2</v>
      </c>
      <c r="Z42" s="129">
        <f t="shared" si="3"/>
        <v>3.3457038249419015E-3</v>
      </c>
    </row>
    <row r="43" spans="1:26" ht="20.100000000000001" customHeight="1" x14ac:dyDescent="0.25">
      <c r="A43" s="24"/>
      <c r="B43" t="s">
        <v>85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130407.701</v>
      </c>
      <c r="J43" s="11">
        <v>143918.63700000002</v>
      </c>
      <c r="K43" s="11">
        <v>23390.813999999998</v>
      </c>
      <c r="L43" s="161">
        <v>24622.653000000002</v>
      </c>
      <c r="N43" s="77">
        <f t="shared" ref="N43:T43" si="38">C43/C42</f>
        <v>0.78791723599453445</v>
      </c>
      <c r="O43" s="37">
        <f t="shared" si="38"/>
        <v>0.83988909897818231</v>
      </c>
      <c r="P43" s="18">
        <f t="shared" si="38"/>
        <v>0.81731797488465885</v>
      </c>
      <c r="Q43" s="18">
        <f t="shared" si="38"/>
        <v>0.88912137944396008</v>
      </c>
      <c r="R43" s="18">
        <f t="shared" si="38"/>
        <v>0.91426095490660797</v>
      </c>
      <c r="S43" s="404">
        <f t="shared" si="38"/>
        <v>0.93105676855895192</v>
      </c>
      <c r="T43" s="404">
        <f t="shared" si="38"/>
        <v>0.95731736900235975</v>
      </c>
      <c r="U43" s="172">
        <f>J43/J42</f>
        <v>0.95809943572588108</v>
      </c>
      <c r="V43" s="96">
        <f>K43/K42</f>
        <v>0.95558713045822874</v>
      </c>
      <c r="W43" s="78">
        <f>L43/L42</f>
        <v>0.95771334364015392</v>
      </c>
      <c r="Y43" s="107">
        <f t="shared" si="2"/>
        <v>5.2663366054725741E-2</v>
      </c>
      <c r="Z43" s="104">
        <f t="shared" si="3"/>
        <v>0.2126213181925185</v>
      </c>
    </row>
    <row r="44" spans="1:26" ht="20.100000000000001" customHeight="1" thickBot="1" x14ac:dyDescent="0.3">
      <c r="A44" s="24"/>
      <c r="B44" t="s">
        <v>86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5814.3139999999985</v>
      </c>
      <c r="J44" s="11">
        <v>6293.9940000000015</v>
      </c>
      <c r="K44" s="11">
        <v>1087.136</v>
      </c>
      <c r="L44" s="161">
        <v>1087.183</v>
      </c>
      <c r="N44" s="77">
        <f t="shared" ref="N44:T44" si="39">C44/C42</f>
        <v>0.21208276400546555</v>
      </c>
      <c r="O44" s="408">
        <f t="shared" si="39"/>
        <v>0.16011090102181771</v>
      </c>
      <c r="P44" s="412">
        <f t="shared" si="39"/>
        <v>0.18268202511534112</v>
      </c>
      <c r="Q44" s="412">
        <f t="shared" si="39"/>
        <v>0.11087862055603991</v>
      </c>
      <c r="R44" s="412">
        <f t="shared" si="39"/>
        <v>8.5739045093392086E-2</v>
      </c>
      <c r="S44" s="411">
        <f t="shared" si="39"/>
        <v>6.8943231441048039E-2</v>
      </c>
      <c r="T44" s="411">
        <f t="shared" si="39"/>
        <v>4.2682630997640122E-2</v>
      </c>
      <c r="U44" s="172">
        <f>J44/J42</f>
        <v>4.1900564274118868E-2</v>
      </c>
      <c r="V44" s="235">
        <f>K44/K42</f>
        <v>4.4412869541771274E-2</v>
      </c>
      <c r="W44" s="78">
        <f>L44/L42</f>
        <v>4.2286656359846089E-2</v>
      </c>
      <c r="Y44" s="105">
        <f t="shared" si="2"/>
        <v>4.3232861389950724E-5</v>
      </c>
      <c r="Z44" s="104">
        <f t="shared" si="3"/>
        <v>-0.2126213181925185</v>
      </c>
    </row>
    <row r="45" spans="1:26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L46" si="41">H7+H10+H13+H16+H18+H21+H24+H27+H30+H33+H36+H39+H42</f>
        <v>100080849</v>
      </c>
      <c r="I45" s="84">
        <f t="shared" ref="I45" si="42">I7+I10+I13+I16+I18+I21+I24+I27+I30+I33+I36+I39+I42</f>
        <v>94149867.569999963</v>
      </c>
      <c r="J45" s="84">
        <f t="shared" si="41"/>
        <v>91868645.910999998</v>
      </c>
      <c r="K45" s="190">
        <f t="shared" si="41"/>
        <v>20789431.102999996</v>
      </c>
      <c r="L45" s="188">
        <f t="shared" si="41"/>
        <v>21232359.620999996</v>
      </c>
      <c r="N45" s="89">
        <f>N7+N10+N13+N16+N18+N21+N24+N27+N30+N33+N36+N39+N42</f>
        <v>1</v>
      </c>
      <c r="O45" s="409">
        <f t="shared" ref="O45:V45" si="43">O7+O10+O13+O16+O18+O21+O24+O27+O30+O33+O36+O39+O42</f>
        <v>0.99999999999999989</v>
      </c>
      <c r="P45" s="409">
        <f t="shared" si="43"/>
        <v>1</v>
      </c>
      <c r="Q45" s="409">
        <f t="shared" si="43"/>
        <v>1</v>
      </c>
      <c r="R45" s="409">
        <f t="shared" ref="R45:S45" si="44">R7+R10+R13+R16+R18+R21+R24+R27+R30+R33+R36+R39+R42</f>
        <v>0.99999999999999989</v>
      </c>
      <c r="S45" s="409">
        <f t="shared" si="44"/>
        <v>1</v>
      </c>
      <c r="T45" s="409">
        <f t="shared" ref="T45" si="45">T7+T10+T13+T16+T18+T21+T24+T27+T30+T33+T36+T39+T42</f>
        <v>1.0000000000000002</v>
      </c>
      <c r="U45" s="174">
        <f t="shared" si="43"/>
        <v>1</v>
      </c>
      <c r="V45" s="181">
        <f t="shared" si="43"/>
        <v>1</v>
      </c>
      <c r="W45" s="406">
        <f>W7+W10+W13+W16+W18+W21+W24+W27+W30+W33+W36+W39+W42</f>
        <v>1</v>
      </c>
      <c r="Y45" s="93">
        <f t="shared" si="2"/>
        <v>2.1305466022881352E-2</v>
      </c>
      <c r="Z45" s="132">
        <f t="shared" si="3"/>
        <v>0</v>
      </c>
    </row>
    <row r="46" spans="1:26" ht="20.100000000000001" customHeight="1" x14ac:dyDescent="0.25">
      <c r="A46" s="24"/>
      <c r="B46" t="s">
        <v>85</v>
      </c>
      <c r="C46" s="314">
        <f t="shared" si="40"/>
        <v>47415131</v>
      </c>
      <c r="D46" s="315">
        <f t="shared" si="40"/>
        <v>47322300</v>
      </c>
      <c r="E46" s="315">
        <f t="shared" si="40"/>
        <v>49871335</v>
      </c>
      <c r="F46" s="315">
        <f t="shared" si="40"/>
        <v>54010017</v>
      </c>
      <c r="G46" s="315">
        <v>54960471</v>
      </c>
      <c r="H46" s="315">
        <f t="shared" si="41"/>
        <v>57917151</v>
      </c>
      <c r="I46" s="315">
        <f t="shared" ref="I46" si="46">I8+I11+I14+I17+I19+I22+I25+I28+I31+I34+I37+I40+I43</f>
        <v>53718274.399999969</v>
      </c>
      <c r="J46" s="248">
        <f t="shared" si="41"/>
        <v>51866112.421999998</v>
      </c>
      <c r="K46" s="315">
        <f t="shared" si="41"/>
        <v>12366286.110999998</v>
      </c>
      <c r="L46" s="189">
        <f t="shared" si="41"/>
        <v>12373478.287999999</v>
      </c>
      <c r="N46" s="77">
        <f t="shared" ref="N46:T46" si="47">C46/C45</f>
        <v>0.56312844200397594</v>
      </c>
      <c r="O46" s="79">
        <f t="shared" si="47"/>
        <v>0.5589793542528867</v>
      </c>
      <c r="P46" s="79">
        <f t="shared" si="47"/>
        <v>0.57941276653232288</v>
      </c>
      <c r="Q46" s="79">
        <f t="shared" si="47"/>
        <v>0.5945735934967562</v>
      </c>
      <c r="R46" s="79">
        <f t="shared" si="47"/>
        <v>0.58136171581220186</v>
      </c>
      <c r="S46" s="79">
        <f t="shared" si="47"/>
        <v>0.57870363389902901</v>
      </c>
      <c r="T46" s="79">
        <f t="shared" si="47"/>
        <v>0.57056133785913932</v>
      </c>
      <c r="U46" s="79">
        <f>J46/J45</f>
        <v>0.56456816041728275</v>
      </c>
      <c r="V46" s="79">
        <f>K46/K45</f>
        <v>0.59483523381337233</v>
      </c>
      <c r="W46" s="78">
        <f>L46/L45</f>
        <v>0.58276510519169689</v>
      </c>
      <c r="Y46" s="107">
        <f t="shared" si="2"/>
        <v>5.8159555224939548E-4</v>
      </c>
      <c r="Z46" s="104">
        <f t="shared" si="3"/>
        <v>-1.2070128621675447</v>
      </c>
    </row>
    <row r="47" spans="1:26" ht="20.100000000000001" customHeight="1" thickBot="1" x14ac:dyDescent="0.3">
      <c r="A47" s="31"/>
      <c r="B47" s="25" t="s">
        <v>86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L47" si="49">H9+H12+H15+H20+H23+H26+H29+H32+H35+H38+H41+H44</f>
        <v>42163698</v>
      </c>
      <c r="I47" s="33">
        <f t="shared" ref="I47" si="50">I9+I12+I15+I20+I23+I26+I29+I32+I35+I38+I41+I44</f>
        <v>40431593.170000002</v>
      </c>
      <c r="J47" s="43">
        <f t="shared" si="49"/>
        <v>40002533.488999993</v>
      </c>
      <c r="K47" s="33">
        <f t="shared" si="49"/>
        <v>8423144.9919999987</v>
      </c>
      <c r="L47" s="162">
        <f t="shared" si="49"/>
        <v>8858881.3329999987</v>
      </c>
      <c r="N47" s="147">
        <f t="shared" ref="N47:T47" si="51">C47/C45</f>
        <v>0.43687155799602412</v>
      </c>
      <c r="O47" s="80">
        <f t="shared" si="51"/>
        <v>0.4410206457471133</v>
      </c>
      <c r="P47" s="80">
        <f t="shared" si="51"/>
        <v>0.42058723346767712</v>
      </c>
      <c r="Q47" s="80">
        <f t="shared" si="51"/>
        <v>0.4054264065032438</v>
      </c>
      <c r="R47" s="80">
        <f t="shared" si="51"/>
        <v>0.41863828418779814</v>
      </c>
      <c r="S47" s="80">
        <f t="shared" si="51"/>
        <v>0.42129636610097104</v>
      </c>
      <c r="T47" s="80">
        <f t="shared" si="51"/>
        <v>0.42943866214086079</v>
      </c>
      <c r="U47" s="80">
        <f>J47/J45</f>
        <v>0.43543183958271714</v>
      </c>
      <c r="V47" s="80">
        <f>K47/K45</f>
        <v>0.40516476618662767</v>
      </c>
      <c r="W47" s="236">
        <f>L47/L45</f>
        <v>0.41723489480830328</v>
      </c>
      <c r="Y47" s="105">
        <f t="shared" si="2"/>
        <v>5.1730837046476914E-2</v>
      </c>
      <c r="Z47" s="106">
        <f t="shared" si="3"/>
        <v>1.2070128621675613</v>
      </c>
    </row>
    <row r="50" spans="1:26" x14ac:dyDescent="0.25">
      <c r="A50" s="1" t="s">
        <v>22</v>
      </c>
      <c r="N50" s="1" t="s">
        <v>24</v>
      </c>
    </row>
    <row r="51" spans="1:26" ht="15.75" thickBot="1" x14ac:dyDescent="0.3"/>
    <row r="52" spans="1:26" ht="24" customHeight="1" x14ac:dyDescent="0.25">
      <c r="A52" s="460" t="s">
        <v>81</v>
      </c>
      <c r="B52" s="490"/>
      <c r="C52" s="462">
        <v>2016</v>
      </c>
      <c r="D52" s="464">
        <v>2017</v>
      </c>
      <c r="E52" s="472">
        <v>2018</v>
      </c>
      <c r="F52" s="464">
        <v>2019</v>
      </c>
      <c r="G52" s="464">
        <v>2020</v>
      </c>
      <c r="H52" s="464">
        <v>2021</v>
      </c>
      <c r="I52" s="464">
        <v>2022</v>
      </c>
      <c r="J52" s="468">
        <v>2023</v>
      </c>
      <c r="K52" s="470" t="str">
        <f>K5</f>
        <v>janeiro - março</v>
      </c>
      <c r="L52" s="471"/>
      <c r="N52" s="499">
        <v>2016</v>
      </c>
      <c r="O52" s="464">
        <v>2017</v>
      </c>
      <c r="P52" s="464">
        <v>2018</v>
      </c>
      <c r="Q52" s="485">
        <v>2019</v>
      </c>
      <c r="R52" s="472">
        <v>2020</v>
      </c>
      <c r="S52" s="472">
        <v>2021</v>
      </c>
      <c r="T52" s="472">
        <v>2022</v>
      </c>
      <c r="U52" s="482">
        <v>2023</v>
      </c>
      <c r="V52" s="470" t="str">
        <f>K52</f>
        <v>janeiro - março</v>
      </c>
      <c r="W52" s="471"/>
      <c r="Y52" s="496" t="s">
        <v>90</v>
      </c>
      <c r="Z52" s="497"/>
    </row>
    <row r="53" spans="1:26" ht="21.75" customHeight="1" thickBot="1" x14ac:dyDescent="0.3">
      <c r="A53" s="491"/>
      <c r="B53" s="492"/>
      <c r="C53" s="493">
        <v>2016</v>
      </c>
      <c r="D53" s="484">
        <v>2017</v>
      </c>
      <c r="E53" s="487"/>
      <c r="F53" s="484"/>
      <c r="G53" s="484"/>
      <c r="H53" s="484">
        <v>2018</v>
      </c>
      <c r="I53" s="484"/>
      <c r="J53" s="498"/>
      <c r="K53" s="166">
        <v>2023</v>
      </c>
      <c r="L53" s="168">
        <v>2024</v>
      </c>
      <c r="N53" s="500"/>
      <c r="O53" s="484"/>
      <c r="P53" s="484"/>
      <c r="Q53" s="501"/>
      <c r="R53" s="487"/>
      <c r="S53" s="487"/>
      <c r="T53" s="487"/>
      <c r="U53" s="502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55503276.77100002</v>
      </c>
      <c r="J54" s="15">
        <v>55449414.145000033</v>
      </c>
      <c r="K54" s="14">
        <v>9243915.4719999991</v>
      </c>
      <c r="L54" s="160">
        <v>9427586.2829999998</v>
      </c>
      <c r="N54" s="134">
        <f t="shared" ref="N54:T54" si="52">C54/C92</f>
        <v>0.15995255176002657</v>
      </c>
      <c r="O54" s="259">
        <f t="shared" si="52"/>
        <v>0.1566763403581925</v>
      </c>
      <c r="P54" s="21">
        <f t="shared" si="52"/>
        <v>0.15598980563684609</v>
      </c>
      <c r="Q54" s="21">
        <f t="shared" si="52"/>
        <v>0.15258973097881612</v>
      </c>
      <c r="R54" s="21">
        <f t="shared" si="52"/>
        <v>0.15299297949399679</v>
      </c>
      <c r="S54" s="410">
        <f t="shared" si="52"/>
        <v>0.14362421512708967</v>
      </c>
      <c r="T54" s="410">
        <f t="shared" si="52"/>
        <v>0.14190207354038337</v>
      </c>
      <c r="U54" s="27">
        <f>J54/J92</f>
        <v>0.13887796648963827</v>
      </c>
      <c r="V54" s="20">
        <f>K54/K92</f>
        <v>0.10646916680759828</v>
      </c>
      <c r="W54" s="234">
        <f>L54/L92</f>
        <v>0.10257312405132689</v>
      </c>
      <c r="Y54" s="102">
        <f>(L54-K54)/K54</f>
        <v>1.9869373703853433E-2</v>
      </c>
      <c r="Z54" s="101">
        <f>(W54-V54)*100</f>
        <v>-0.38960427562713951</v>
      </c>
    </row>
    <row r="55" spans="1:26" ht="20.100000000000001" customHeight="1" x14ac:dyDescent="0.25">
      <c r="A55" s="24"/>
      <c r="B55" t="s">
        <v>85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2479819.1189999999</v>
      </c>
      <c r="J55" s="12">
        <v>2826077.5869999998</v>
      </c>
      <c r="K55" s="11">
        <v>459098.576</v>
      </c>
      <c r="L55" s="161">
        <v>527395.52199999988</v>
      </c>
      <c r="N55" s="77">
        <f t="shared" ref="N55:T55" si="53">C55/C54</f>
        <v>2.9861619607711613E-2</v>
      </c>
      <c r="O55" s="37">
        <f t="shared" si="53"/>
        <v>2.6330793518900449E-2</v>
      </c>
      <c r="P55" s="18">
        <f t="shared" si="53"/>
        <v>2.9636350512224165E-2</v>
      </c>
      <c r="Q55" s="18">
        <f t="shared" si="53"/>
        <v>2.9272917753773033E-2</v>
      </c>
      <c r="R55" s="18">
        <f t="shared" si="53"/>
        <v>2.7379998877092259E-2</v>
      </c>
      <c r="S55" s="404">
        <f t="shared" si="53"/>
        <v>3.3752720490641444E-2</v>
      </c>
      <c r="T55" s="404">
        <f t="shared" si="53"/>
        <v>4.4678787690886096E-2</v>
      </c>
      <c r="U55" s="172">
        <f>J55/J54</f>
        <v>5.0966770895176934E-2</v>
      </c>
      <c r="V55" s="96">
        <f>K55/K54</f>
        <v>4.9664947433868102E-2</v>
      </c>
      <c r="W55" s="78">
        <f>L55/L54</f>
        <v>5.5941733776651757E-2</v>
      </c>
      <c r="Y55" s="107">
        <f t="shared" ref="Y55:Y94" si="54">(L55-K55)/K55</f>
        <v>0.1487631405765891</v>
      </c>
      <c r="Z55" s="104">
        <f t="shared" ref="Z55:Z94" si="55">(W55-V55)*100</f>
        <v>0.62767863427836557</v>
      </c>
    </row>
    <row r="56" spans="1:26" ht="20.100000000000001" customHeight="1" thickBot="1" x14ac:dyDescent="0.3">
      <c r="A56" s="24"/>
      <c r="B56" t="s">
        <v>86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53023457.652000017</v>
      </c>
      <c r="J56" s="12">
        <v>52623336.558000036</v>
      </c>
      <c r="K56" s="11">
        <v>8784816.8959999997</v>
      </c>
      <c r="L56" s="161">
        <v>8900190.7609999999</v>
      </c>
      <c r="N56" s="77">
        <f t="shared" ref="N56:T56" si="56">C56/C54</f>
        <v>0.97013838039228839</v>
      </c>
      <c r="O56" s="37">
        <f t="shared" si="56"/>
        <v>0.97366920648109956</v>
      </c>
      <c r="P56" s="18">
        <f t="shared" si="56"/>
        <v>0.97036364948777587</v>
      </c>
      <c r="Q56" s="18">
        <f t="shared" si="56"/>
        <v>0.97072708224622695</v>
      </c>
      <c r="R56" s="18">
        <f t="shared" si="56"/>
        <v>0.9726200011229077</v>
      </c>
      <c r="S56" s="404">
        <f t="shared" si="56"/>
        <v>0.96624727950935851</v>
      </c>
      <c r="T56" s="404">
        <f t="shared" si="56"/>
        <v>0.95532121230911382</v>
      </c>
      <c r="U56" s="172">
        <f>J56/J54</f>
        <v>0.94903322910482313</v>
      </c>
      <c r="V56" s="96">
        <f>K56/K54</f>
        <v>0.95033505256613193</v>
      </c>
      <c r="W56" s="78">
        <f>L56/L54</f>
        <v>0.94405826622334821</v>
      </c>
      <c r="Y56" s="105">
        <f t="shared" si="54"/>
        <v>1.3133326097272845E-2</v>
      </c>
      <c r="Z56" s="104">
        <f t="shared" si="55"/>
        <v>-0.62767863427837245</v>
      </c>
    </row>
    <row r="57" spans="1:26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1036603.007</v>
      </c>
      <c r="J57" s="15">
        <v>1162838.1210000003</v>
      </c>
      <c r="K57" s="14">
        <v>236834.86799999999</v>
      </c>
      <c r="L57" s="160">
        <v>303002.01599999995</v>
      </c>
      <c r="N57" s="134">
        <f t="shared" ref="N57:T57" si="57">C57/C92</f>
        <v>1.976969329945324E-3</v>
      </c>
      <c r="O57" s="259">
        <f t="shared" si="57"/>
        <v>2.5142958036753287E-3</v>
      </c>
      <c r="P57" s="21">
        <f t="shared" si="57"/>
        <v>2.0292158540552072E-3</v>
      </c>
      <c r="Q57" s="21">
        <f t="shared" si="57"/>
        <v>1.9889138925347069E-3</v>
      </c>
      <c r="R57" s="21">
        <f t="shared" si="57"/>
        <v>2.0783352112614048E-3</v>
      </c>
      <c r="S57" s="410">
        <f t="shared" si="57"/>
        <v>2.4612175904485871E-3</v>
      </c>
      <c r="T57" s="410">
        <f t="shared" si="57"/>
        <v>2.6502239991775217E-3</v>
      </c>
      <c r="U57" s="27">
        <f>J57/J92</f>
        <v>2.9124310164722277E-3</v>
      </c>
      <c r="V57" s="20">
        <f>K57/K92</f>
        <v>2.7278063222587979E-3</v>
      </c>
      <c r="W57" s="234">
        <f>L57/L92</f>
        <v>3.2966936013106474E-3</v>
      </c>
      <c r="Y57" s="102">
        <f t="shared" si="54"/>
        <v>0.27938093980317102</v>
      </c>
      <c r="Z57" s="101">
        <f t="shared" si="55"/>
        <v>5.6888727905184948E-2</v>
      </c>
    </row>
    <row r="58" spans="1:26" ht="20.100000000000001" customHeight="1" x14ac:dyDescent="0.25">
      <c r="A58" s="24"/>
      <c r="B58" t="s">
        <v>85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622599.23099999991</v>
      </c>
      <c r="J58" s="12">
        <v>684260.41700000025</v>
      </c>
      <c r="K58" s="11">
        <v>144720.071</v>
      </c>
      <c r="L58" s="161">
        <v>203073.84399999998</v>
      </c>
      <c r="N58" s="77">
        <f t="shared" ref="N58:T58" si="58">C58/C57</f>
        <v>0.88304807713886047</v>
      </c>
      <c r="O58" s="37">
        <f t="shared" si="58"/>
        <v>0.86394858990716705</v>
      </c>
      <c r="P58" s="18">
        <f t="shared" si="58"/>
        <v>0.72225584506593621</v>
      </c>
      <c r="Q58" s="18">
        <f t="shared" si="58"/>
        <v>0.60788562574147154</v>
      </c>
      <c r="R58" s="18">
        <f t="shared" si="58"/>
        <v>0.66352138590724952</v>
      </c>
      <c r="S58" s="404">
        <f t="shared" si="58"/>
        <v>0.61609840422501805</v>
      </c>
      <c r="T58" s="404">
        <f t="shared" si="58"/>
        <v>0.60061491891852092</v>
      </c>
      <c r="U58" s="172">
        <f>J58/J57</f>
        <v>0.58843995964937934</v>
      </c>
      <c r="V58" s="96">
        <f>K58/K57</f>
        <v>0.61105897211047489</v>
      </c>
      <c r="W58" s="78">
        <f>L58/L57</f>
        <v>0.67020624707658716</v>
      </c>
      <c r="Y58" s="107">
        <f t="shared" si="54"/>
        <v>0.40321824468977763</v>
      </c>
      <c r="Z58" s="104">
        <f t="shared" si="55"/>
        <v>5.9147274966112278</v>
      </c>
    </row>
    <row r="59" spans="1:26" ht="20.100000000000001" customHeight="1" thickBot="1" x14ac:dyDescent="0.3">
      <c r="A59" s="24"/>
      <c r="B59" t="s">
        <v>86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414003.77600000001</v>
      </c>
      <c r="J59" s="12">
        <v>478577.70399999997</v>
      </c>
      <c r="K59" s="11">
        <v>92114.796999999991</v>
      </c>
      <c r="L59" s="161">
        <v>99928.171999999991</v>
      </c>
      <c r="N59" s="77">
        <f t="shared" ref="N59:T59" si="59">C59/C57</f>
        <v>0.11695192286113958</v>
      </c>
      <c r="O59" s="37">
        <f t="shared" si="59"/>
        <v>0.13605141009283295</v>
      </c>
      <c r="P59" s="18">
        <f t="shared" si="59"/>
        <v>0.27774415493406385</v>
      </c>
      <c r="Q59" s="18">
        <f t="shared" si="59"/>
        <v>0.39211437425852841</v>
      </c>
      <c r="R59" s="18">
        <f t="shared" si="59"/>
        <v>0.33647861409275054</v>
      </c>
      <c r="S59" s="404">
        <f t="shared" si="59"/>
        <v>0.38390159577498195</v>
      </c>
      <c r="T59" s="404">
        <f t="shared" si="59"/>
        <v>0.39938508108147908</v>
      </c>
      <c r="U59" s="172">
        <f>J59/J57</f>
        <v>0.4115600403506206</v>
      </c>
      <c r="V59" s="96">
        <f>K59/K57</f>
        <v>0.38894102788952511</v>
      </c>
      <c r="W59" s="78">
        <f>L59/L57</f>
        <v>0.3297937529234129</v>
      </c>
      <c r="Y59" s="105">
        <f t="shared" si="54"/>
        <v>8.4822148606591416E-2</v>
      </c>
      <c r="Z59" s="104">
        <f t="shared" si="55"/>
        <v>-5.9147274966112215</v>
      </c>
    </row>
    <row r="60" spans="1:26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71310063.160000041</v>
      </c>
      <c r="J60" s="15">
        <v>75717528.796999976</v>
      </c>
      <c r="K60" s="14">
        <v>16372743.108999997</v>
      </c>
      <c r="L60" s="160">
        <v>18833632.01400001</v>
      </c>
      <c r="N60" s="134">
        <f t="shared" ref="N60:T60" si="60">C60/C92</f>
        <v>0.14117867832492101</v>
      </c>
      <c r="O60" s="259">
        <f t="shared" si="60"/>
        <v>0.15205854529316382</v>
      </c>
      <c r="P60" s="21">
        <f t="shared" si="60"/>
        <v>0.15243702964722564</v>
      </c>
      <c r="Q60" s="21">
        <f t="shared" si="60"/>
        <v>0.14828059009762506</v>
      </c>
      <c r="R60" s="21">
        <f t="shared" si="60"/>
        <v>0.16357498540803478</v>
      </c>
      <c r="S60" s="410">
        <f t="shared" si="60"/>
        <v>0.17584928808634911</v>
      </c>
      <c r="T60" s="410">
        <f t="shared" si="60"/>
        <v>0.18231438602174244</v>
      </c>
      <c r="U60" s="27">
        <f>J60/J92</f>
        <v>0.18964125390847225</v>
      </c>
      <c r="V60" s="20">
        <f>K60/K92</f>
        <v>0.18857726711697437</v>
      </c>
      <c r="W60" s="234">
        <f>L60/L92</f>
        <v>0.20491188464565599</v>
      </c>
      <c r="Y60" s="102">
        <f t="shared" si="54"/>
        <v>0.15030400761905785</v>
      </c>
      <c r="Z60" s="101">
        <f t="shared" si="55"/>
        <v>1.6334617528681621</v>
      </c>
    </row>
    <row r="61" spans="1:26" ht="20.100000000000001" customHeight="1" x14ac:dyDescent="0.25">
      <c r="A61" s="24"/>
      <c r="B61" t="s">
        <v>85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1543161.3899999994</v>
      </c>
      <c r="J61" s="12">
        <v>1731685.4470000002</v>
      </c>
      <c r="K61" s="11">
        <v>361821.7049999999</v>
      </c>
      <c r="L61" s="161">
        <v>383963.62</v>
      </c>
      <c r="N61" s="77">
        <f t="shared" ref="N61:T61" si="61">C61/C60</f>
        <v>5.2345609527042612E-2</v>
      </c>
      <c r="O61" s="37">
        <f t="shared" si="61"/>
        <v>4.3315096220493843E-2</v>
      </c>
      <c r="P61" s="18">
        <f t="shared" si="61"/>
        <v>4.2837472958887332E-2</v>
      </c>
      <c r="Q61" s="18">
        <f t="shared" si="61"/>
        <v>2.724761777103956E-2</v>
      </c>
      <c r="R61" s="18">
        <f t="shared" si="61"/>
        <v>2.0916947160648239E-2</v>
      </c>
      <c r="S61" s="404">
        <f t="shared" si="61"/>
        <v>2.2220616655030091E-2</v>
      </c>
      <c r="T61" s="404">
        <f t="shared" si="61"/>
        <v>2.1640162995474742E-2</v>
      </c>
      <c r="U61" s="172">
        <f>J61/J60</f>
        <v>2.2870337615516736E-2</v>
      </c>
      <c r="V61" s="96">
        <f>K61/K60</f>
        <v>2.2099027792179107E-2</v>
      </c>
      <c r="W61" s="78">
        <f>L61/L60</f>
        <v>2.0387125527066688E-2</v>
      </c>
      <c r="Y61" s="107">
        <f t="shared" si="54"/>
        <v>6.1195651598623974E-2</v>
      </c>
      <c r="Z61" s="104">
        <f t="shared" si="55"/>
        <v>-0.17119022651124194</v>
      </c>
    </row>
    <row r="62" spans="1:26" ht="20.100000000000001" customHeight="1" thickBot="1" x14ac:dyDescent="0.3">
      <c r="A62" s="24"/>
      <c r="B62" t="s">
        <v>86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69766901.770000041</v>
      </c>
      <c r="J62" s="12">
        <v>73985843.349999979</v>
      </c>
      <c r="K62" s="11">
        <v>16010921.403999997</v>
      </c>
      <c r="L62" s="161">
        <v>18449668.394000009</v>
      </c>
      <c r="N62" s="77">
        <f t="shared" ref="N62:T62" si="62">C62/C60</f>
        <v>0.94765439047295741</v>
      </c>
      <c r="O62" s="37">
        <f t="shared" si="62"/>
        <v>0.95668490377950621</v>
      </c>
      <c r="P62" s="18">
        <f t="shared" si="62"/>
        <v>0.95716252704111271</v>
      </c>
      <c r="Q62" s="18">
        <f t="shared" si="62"/>
        <v>0.97275238222896043</v>
      </c>
      <c r="R62" s="18">
        <f t="shared" si="62"/>
        <v>0.97908305283935171</v>
      </c>
      <c r="S62" s="404">
        <f t="shared" si="62"/>
        <v>0.97777938334496994</v>
      </c>
      <c r="T62" s="404">
        <f t="shared" si="62"/>
        <v>0.97835983700452522</v>
      </c>
      <c r="U62" s="172">
        <f>J62/J60</f>
        <v>0.97712966238448329</v>
      </c>
      <c r="V62" s="96">
        <f>K62/K60</f>
        <v>0.97790097220782091</v>
      </c>
      <c r="W62" s="78">
        <f>L62/L60</f>
        <v>0.97961287447293321</v>
      </c>
      <c r="Y62" s="105">
        <f t="shared" si="54"/>
        <v>0.15231771666749552</v>
      </c>
      <c r="Z62" s="104">
        <f t="shared" si="55"/>
        <v>0.17119022651123084</v>
      </c>
    </row>
    <row r="63" spans="1:26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15"/>
      <c r="K63" s="14"/>
      <c r="L63" s="160"/>
      <c r="N63" s="134">
        <f t="shared" ref="N63:T63" si="63">C63/C92</f>
        <v>4.6612530060776526E-4</v>
      </c>
      <c r="O63" s="259">
        <f t="shared" si="63"/>
        <v>3.1710780096840115E-4</v>
      </c>
      <c r="P63" s="21">
        <f t="shared" si="63"/>
        <v>8.0541331497253009E-4</v>
      </c>
      <c r="Q63" s="21">
        <f t="shared" si="63"/>
        <v>1.0308043560804145E-3</v>
      </c>
      <c r="R63" s="21">
        <f t="shared" si="63"/>
        <v>3.0786158735481478E-4</v>
      </c>
      <c r="S63" s="410">
        <f t="shared" si="63"/>
        <v>0</v>
      </c>
      <c r="T63" s="410">
        <f t="shared" si="63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5"/>
        <v>0</v>
      </c>
    </row>
    <row r="64" spans="1:26" ht="20.100000000000001" customHeight="1" thickBot="1" x14ac:dyDescent="0.3">
      <c r="A64" s="24"/>
      <c r="B64" t="s">
        <v>85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4">G64/G63</f>
        <v>1</v>
      </c>
      <c r="S64" s="404"/>
      <c r="T64" s="404"/>
      <c r="U64" s="172"/>
      <c r="V64" s="96"/>
      <c r="W64" s="78"/>
      <c r="Y64" s="154"/>
      <c r="Z64" s="104">
        <f t="shared" si="55"/>
        <v>0</v>
      </c>
    </row>
    <row r="65" spans="1:26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41142.728000000003</v>
      </c>
      <c r="J65" s="15">
        <v>45195.338000000003</v>
      </c>
      <c r="K65" s="14">
        <v>8220.9660000000003</v>
      </c>
      <c r="L65" s="160">
        <v>8582.1620000000003</v>
      </c>
      <c r="N65" s="134">
        <f t="shared" ref="N65:T65" si="65">C65/C92</f>
        <v>1.5427210903312463E-4</v>
      </c>
      <c r="O65" s="259">
        <f t="shared" si="65"/>
        <v>1.7792979138844215E-4</v>
      </c>
      <c r="P65" s="21">
        <f t="shared" si="65"/>
        <v>1.5017128093669055E-4</v>
      </c>
      <c r="Q65" s="21">
        <f t="shared" si="65"/>
        <v>1.2456594723464243E-4</v>
      </c>
      <c r="R65" s="21">
        <f t="shared" si="65"/>
        <v>1.1195173126101517E-4</v>
      </c>
      <c r="S65" s="410">
        <f t="shared" si="65"/>
        <v>1.1494588986792908E-4</v>
      </c>
      <c r="T65" s="410">
        <f t="shared" si="65"/>
        <v>1.0518727458913596E-4</v>
      </c>
      <c r="U65" s="27">
        <f>J65/J92</f>
        <v>1.1319572502314438E-4</v>
      </c>
      <c r="V65" s="20">
        <f>K65/K92</f>
        <v>9.4687083955368533E-5</v>
      </c>
      <c r="W65" s="234">
        <f>L65/L92</f>
        <v>9.3374819495628032E-5</v>
      </c>
      <c r="Y65" s="102">
        <f t="shared" si="54"/>
        <v>4.3935955944836638E-2</v>
      </c>
      <c r="Z65" s="101">
        <f t="shared" si="55"/>
        <v>-1.3122644597405008E-4</v>
      </c>
    </row>
    <row r="66" spans="1:26" ht="20.100000000000001" customHeight="1" x14ac:dyDescent="0.25">
      <c r="A66" s="24"/>
      <c r="B66" t="s">
        <v>85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16797.457000000002</v>
      </c>
      <c r="J66" s="12">
        <v>10888.974999999995</v>
      </c>
      <c r="K66" s="11">
        <v>2155.6959999999999</v>
      </c>
      <c r="L66" s="161">
        <v>1593.49</v>
      </c>
      <c r="N66" s="77">
        <f t="shared" ref="N66:T66" si="66">C66/C65</f>
        <v>0.55867903276056274</v>
      </c>
      <c r="O66" s="37">
        <f t="shared" si="66"/>
        <v>0.58423189757339089</v>
      </c>
      <c r="P66" s="18">
        <f t="shared" si="66"/>
        <v>0.69573451555976418</v>
      </c>
      <c r="Q66" s="18">
        <f t="shared" si="66"/>
        <v>0.54173814298485101</v>
      </c>
      <c r="R66" s="18">
        <f t="shared" si="66"/>
        <v>0.41293330630448005</v>
      </c>
      <c r="S66" s="404">
        <f t="shared" si="66"/>
        <v>0.41427335831984208</v>
      </c>
      <c r="T66" s="404">
        <f t="shared" si="66"/>
        <v>0.40827280582852943</v>
      </c>
      <c r="U66" s="172">
        <f>J66/J65</f>
        <v>0.2409313765946389</v>
      </c>
      <c r="V66" s="96">
        <f>K66/K65</f>
        <v>0.26221930610101052</v>
      </c>
      <c r="W66" s="78">
        <f>L66/L65</f>
        <v>0.18567465866992489</v>
      </c>
      <c r="Y66" s="107">
        <f t="shared" si="54"/>
        <v>-0.26080022415034398</v>
      </c>
      <c r="Z66" s="104">
        <f t="shared" si="55"/>
        <v>-7.6544647431085631</v>
      </c>
    </row>
    <row r="67" spans="1:26" ht="20.100000000000001" customHeight="1" thickBot="1" x14ac:dyDescent="0.3">
      <c r="A67" s="24"/>
      <c r="B67" t="s">
        <v>86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24345.271000000004</v>
      </c>
      <c r="J67" s="12">
        <v>34306.363000000012</v>
      </c>
      <c r="K67" s="11">
        <v>6065.27</v>
      </c>
      <c r="L67" s="161">
        <v>6988.6720000000005</v>
      </c>
      <c r="N67" s="77">
        <f t="shared" ref="N67:T67" si="67">C67/C65</f>
        <v>0.44132096723943731</v>
      </c>
      <c r="O67" s="37">
        <f t="shared" si="67"/>
        <v>0.41576810242660917</v>
      </c>
      <c r="P67" s="18">
        <f t="shared" si="67"/>
        <v>0.30426548444023588</v>
      </c>
      <c r="Q67" s="18">
        <f t="shared" si="67"/>
        <v>0.45826185701514893</v>
      </c>
      <c r="R67" s="18">
        <f t="shared" si="67"/>
        <v>0.58706669369552</v>
      </c>
      <c r="S67" s="404">
        <f t="shared" si="67"/>
        <v>0.58572664168015787</v>
      </c>
      <c r="T67" s="404">
        <f t="shared" si="67"/>
        <v>0.59172719417147068</v>
      </c>
      <c r="U67" s="172">
        <f>J67/J65</f>
        <v>0.75906862340536119</v>
      </c>
      <c r="V67" s="96">
        <f>K67/K65</f>
        <v>0.73778069389898948</v>
      </c>
      <c r="W67" s="78">
        <f>L67/L65</f>
        <v>0.81432534133007517</v>
      </c>
      <c r="Y67" s="105">
        <f t="shared" si="54"/>
        <v>0.15224417049859282</v>
      </c>
      <c r="Z67" s="104">
        <f t="shared" si="55"/>
        <v>7.6544647431085693</v>
      </c>
    </row>
    <row r="68" spans="1:26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1377919.6669999997</v>
      </c>
      <c r="J68" s="15">
        <v>1857542.4460000005</v>
      </c>
      <c r="K68" s="14">
        <v>386301.40299999993</v>
      </c>
      <c r="L68" s="160">
        <v>543903.23499999999</v>
      </c>
      <c r="N68" s="134">
        <f t="shared" ref="N68:T68" si="68">C68/C92</f>
        <v>8.3787645844994613E-3</v>
      </c>
      <c r="O68" s="259">
        <f t="shared" si="68"/>
        <v>6.4800480643777093E-3</v>
      </c>
      <c r="P68" s="21">
        <f t="shared" si="68"/>
        <v>7.2641583964760652E-3</v>
      </c>
      <c r="Q68" s="21">
        <f t="shared" si="68"/>
        <v>6.3914649383666417E-3</v>
      </c>
      <c r="R68" s="21">
        <f t="shared" si="68"/>
        <v>4.6395572966033008E-3</v>
      </c>
      <c r="S68" s="410">
        <f t="shared" si="68"/>
        <v>3.9361249582629361E-3</v>
      </c>
      <c r="T68" s="410">
        <f t="shared" si="68"/>
        <v>3.5228489072114937E-3</v>
      </c>
      <c r="U68" s="27">
        <f>J68/J92</f>
        <v>4.6523794984393088E-3</v>
      </c>
      <c r="V68" s="20">
        <f>K68/K92</f>
        <v>4.4493254658804866E-3</v>
      </c>
      <c r="W68" s="234">
        <f>L68/L92</f>
        <v>5.9177240410065845E-3</v>
      </c>
      <c r="Y68" s="102">
        <f t="shared" si="54"/>
        <v>0.40797633862075328</v>
      </c>
      <c r="Z68" s="101">
        <f t="shared" si="55"/>
        <v>0.14683985751260978</v>
      </c>
    </row>
    <row r="69" spans="1:26" ht="20.100000000000001" customHeight="1" x14ac:dyDescent="0.25">
      <c r="A69" s="24"/>
      <c r="B69" t="s">
        <v>85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251047.77199999991</v>
      </c>
      <c r="J69" s="12">
        <v>198492.56600000002</v>
      </c>
      <c r="K69" s="11">
        <v>51485.292999999998</v>
      </c>
      <c r="L69" s="161">
        <v>40118.760999999991</v>
      </c>
      <c r="N69" s="77">
        <f t="shared" ref="N69:T69" si="69">C69/C68</f>
        <v>0.57739403245876464</v>
      </c>
      <c r="O69" s="37">
        <f t="shared" si="69"/>
        <v>0.51975509581340162</v>
      </c>
      <c r="P69" s="18">
        <f t="shared" si="69"/>
        <v>0.57186711963823966</v>
      </c>
      <c r="Q69" s="18">
        <f t="shared" si="69"/>
        <v>0.51647599786218634</v>
      </c>
      <c r="R69" s="18">
        <f t="shared" si="69"/>
        <v>0.41910600274169268</v>
      </c>
      <c r="S69" s="404">
        <f t="shared" si="69"/>
        <v>0.29997266952665175</v>
      </c>
      <c r="T69" s="404">
        <f t="shared" si="69"/>
        <v>0.18219332956222328</v>
      </c>
      <c r="U69" s="172">
        <f>J69/J68</f>
        <v>0.10685762063065124</v>
      </c>
      <c r="V69" s="96">
        <f>K69/K68</f>
        <v>0.13327752009225813</v>
      </c>
      <c r="W69" s="78">
        <f>L69/L68</f>
        <v>7.3760842771968427E-2</v>
      </c>
      <c r="Y69" s="107">
        <f t="shared" si="54"/>
        <v>-0.22077240582082358</v>
      </c>
      <c r="Z69" s="104">
        <f t="shared" si="55"/>
        <v>-5.9516677320289704</v>
      </c>
    </row>
    <row r="70" spans="1:26" ht="20.100000000000001" customHeight="1" thickBot="1" x14ac:dyDescent="0.3">
      <c r="A70" s="24"/>
      <c r="B70" t="s">
        <v>86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1126871.8949999998</v>
      </c>
      <c r="J70" s="12">
        <v>1659049.8800000004</v>
      </c>
      <c r="K70" s="11">
        <v>334816.10999999993</v>
      </c>
      <c r="L70" s="161">
        <v>503784.47399999999</v>
      </c>
      <c r="N70" s="77">
        <f t="shared" ref="N70:T70" si="70">C70/C68</f>
        <v>0.42260596754123536</v>
      </c>
      <c r="O70" s="37">
        <f t="shared" si="70"/>
        <v>0.48024490418659832</v>
      </c>
      <c r="P70" s="18">
        <f t="shared" si="70"/>
        <v>0.42813288036176034</v>
      </c>
      <c r="Q70" s="18">
        <f t="shared" si="70"/>
        <v>0.48352400213781366</v>
      </c>
      <c r="R70" s="18">
        <f t="shared" si="70"/>
        <v>0.58089399725830737</v>
      </c>
      <c r="S70" s="404">
        <f t="shared" si="70"/>
        <v>0.70002733047334831</v>
      </c>
      <c r="T70" s="404">
        <f t="shared" si="70"/>
        <v>0.81780667043777677</v>
      </c>
      <c r="U70" s="172">
        <f>J70/J68</f>
        <v>0.8931423793693487</v>
      </c>
      <c r="V70" s="96">
        <f>K70/K68</f>
        <v>0.86672247990774187</v>
      </c>
      <c r="W70" s="78">
        <f>L70/L68</f>
        <v>0.92623915722803152</v>
      </c>
      <c r="Y70" s="105">
        <f t="shared" si="54"/>
        <v>0.50466019690629615</v>
      </c>
      <c r="Z70" s="104">
        <f t="shared" si="55"/>
        <v>5.9516677320289642</v>
      </c>
    </row>
    <row r="71" spans="1:26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16376041.927000003</v>
      </c>
      <c r="J71" s="15">
        <v>15769376.360000005</v>
      </c>
      <c r="K71" s="14">
        <v>3394816.9890000005</v>
      </c>
      <c r="L71" s="160">
        <v>3940058.9330000007</v>
      </c>
      <c r="N71" s="134">
        <f t="shared" ref="N71:T71" si="71">C71/C92</f>
        <v>4.1283193454766103E-2</v>
      </c>
      <c r="O71" s="259">
        <f t="shared" si="71"/>
        <v>4.6442710705320765E-2</v>
      </c>
      <c r="P71" s="21">
        <f t="shared" si="71"/>
        <v>4.6039038554115515E-2</v>
      </c>
      <c r="Q71" s="21">
        <f t="shared" si="71"/>
        <v>4.440543825268644E-2</v>
      </c>
      <c r="R71" s="21">
        <f t="shared" si="71"/>
        <v>4.2662721432887754E-2</v>
      </c>
      <c r="S71" s="410">
        <f t="shared" si="71"/>
        <v>4.1092713341920682E-2</v>
      </c>
      <c r="T71" s="410">
        <f t="shared" si="71"/>
        <v>4.186769576530152E-2</v>
      </c>
      <c r="U71" s="27">
        <f>J71/J92</f>
        <v>3.9495799107267075E-2</v>
      </c>
      <c r="V71" s="20">
        <f>K71/K92</f>
        <v>3.9100675182278388E-2</v>
      </c>
      <c r="W71" s="234">
        <f>L71/L92</f>
        <v>4.2868252972970193E-2</v>
      </c>
      <c r="Y71" s="102">
        <f t="shared" si="54"/>
        <v>0.16061011411416617</v>
      </c>
      <c r="Z71" s="101">
        <f t="shared" si="55"/>
        <v>0.37675777906918051</v>
      </c>
    </row>
    <row r="72" spans="1:26" ht="20.100000000000001" customHeight="1" x14ac:dyDescent="0.25">
      <c r="A72" s="24"/>
      <c r="B72" t="s">
        <v>85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1564912.9360000007</v>
      </c>
      <c r="J72" s="12">
        <v>1286043.9790000001</v>
      </c>
      <c r="K72" s="11">
        <v>267593.87900000002</v>
      </c>
      <c r="L72" s="161">
        <v>353462.67300000001</v>
      </c>
      <c r="N72" s="77">
        <f t="shared" ref="N72:T72" si="72">C72/C71</f>
        <v>0.11454711427110123</v>
      </c>
      <c r="O72" s="37">
        <f t="shared" si="72"/>
        <v>0.14835104838483376</v>
      </c>
      <c r="P72" s="18">
        <f t="shared" si="72"/>
        <v>0.17646784225083184</v>
      </c>
      <c r="Q72" s="18">
        <f t="shared" si="72"/>
        <v>0.16211583427243129</v>
      </c>
      <c r="R72" s="18">
        <f t="shared" si="72"/>
        <v>0.13414093600397262</v>
      </c>
      <c r="S72" s="404">
        <f t="shared" si="72"/>
        <v>0.11240309235955476</v>
      </c>
      <c r="T72" s="404">
        <f t="shared" si="72"/>
        <v>9.5561121727457843E-2</v>
      </c>
      <c r="U72" s="172">
        <f>J72/J71</f>
        <v>8.1553255476997169E-2</v>
      </c>
      <c r="V72" s="96">
        <f>K72/K71</f>
        <v>7.8824242917089976E-2</v>
      </c>
      <c r="W72" s="78">
        <f>L72/L71</f>
        <v>8.9709996477354711E-2</v>
      </c>
      <c r="Y72" s="107">
        <f t="shared" si="54"/>
        <v>0.32089222040837484</v>
      </c>
      <c r="Z72" s="104">
        <f t="shared" si="55"/>
        <v>1.0885753560264735</v>
      </c>
    </row>
    <row r="73" spans="1:26" ht="20.100000000000001" customHeight="1" thickBot="1" x14ac:dyDescent="0.3">
      <c r="A73" s="24"/>
      <c r="B73" t="s">
        <v>86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14811128.991000002</v>
      </c>
      <c r="J73" s="12">
        <v>14483332.381000005</v>
      </c>
      <c r="K73" s="11">
        <v>3127223.1100000003</v>
      </c>
      <c r="L73" s="161">
        <v>3586596.2600000007</v>
      </c>
      <c r="N73" s="77">
        <f t="shared" ref="N73:T73" si="73">C73/C71</f>
        <v>0.8854528857288988</v>
      </c>
      <c r="O73" s="37">
        <f t="shared" si="73"/>
        <v>0.85164895161516629</v>
      </c>
      <c r="P73" s="18">
        <f t="shared" si="73"/>
        <v>0.8235321577491681</v>
      </c>
      <c r="Q73" s="18">
        <f t="shared" si="73"/>
        <v>0.83788416572756874</v>
      </c>
      <c r="R73" s="18">
        <f t="shared" si="73"/>
        <v>0.86585906399602741</v>
      </c>
      <c r="S73" s="404">
        <f t="shared" si="73"/>
        <v>0.88759690764044519</v>
      </c>
      <c r="T73" s="404">
        <f t="shared" si="73"/>
        <v>0.9044388782725421</v>
      </c>
      <c r="U73" s="172">
        <f>J73/J71</f>
        <v>0.91844674452300279</v>
      </c>
      <c r="V73" s="96">
        <f>K73/K71</f>
        <v>0.92117575708291</v>
      </c>
      <c r="W73" s="78">
        <f>L73/L71</f>
        <v>0.91029000352264533</v>
      </c>
      <c r="Y73" s="105">
        <f t="shared" si="54"/>
        <v>0.14689490766778079</v>
      </c>
      <c r="Z73" s="104">
        <f t="shared" si="55"/>
        <v>-1.0885753560264666</v>
      </c>
    </row>
    <row r="74" spans="1:26" ht="20.100000000000001" customHeight="1" thickBot="1" x14ac:dyDescent="0.3">
      <c r="A74" s="5" t="s">
        <v>84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2494729.3969999989</v>
      </c>
      <c r="J74" s="15">
        <v>2949389.885999999</v>
      </c>
      <c r="K74" s="14">
        <v>702863.5</v>
      </c>
      <c r="L74" s="160">
        <v>626974.21100000001</v>
      </c>
      <c r="N74" s="134">
        <f t="shared" ref="N74:T74" si="74">C74/C92</f>
        <v>3.4302039456429339E-3</v>
      </c>
      <c r="O74" s="259">
        <f t="shared" si="74"/>
        <v>3.3048356094623915E-3</v>
      </c>
      <c r="P74" s="21">
        <f t="shared" si="74"/>
        <v>3.1807089143861622E-3</v>
      </c>
      <c r="Q74" s="21">
        <f t="shared" si="74"/>
        <v>3.5224543610597116E-3</v>
      </c>
      <c r="R74" s="21">
        <f t="shared" si="74"/>
        <v>4.4357270767936907E-3</v>
      </c>
      <c r="S74" s="410">
        <f t="shared" si="74"/>
        <v>5.8178945337568873E-3</v>
      </c>
      <c r="T74" s="410">
        <f t="shared" si="74"/>
        <v>6.3781328770379161E-3</v>
      </c>
      <c r="U74" s="27">
        <f>J74/J92</f>
        <v>7.3870080697637222E-3</v>
      </c>
      <c r="V74" s="20">
        <f>K74/K92</f>
        <v>8.0954105920963745E-3</v>
      </c>
      <c r="W74" s="234">
        <f>L74/L92</f>
        <v>6.8215449417686124E-3</v>
      </c>
      <c r="Y74" s="102">
        <f t="shared" si="54"/>
        <v>-0.1079715890781069</v>
      </c>
      <c r="Z74" s="101">
        <f t="shared" si="55"/>
        <v>-0.12738656503277621</v>
      </c>
    </row>
    <row r="75" spans="1:26" ht="20.100000000000001" customHeight="1" x14ac:dyDescent="0.25">
      <c r="A75" s="24"/>
      <c r="B75" t="s">
        <v>85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753291.69599999988</v>
      </c>
      <c r="J75" s="12">
        <v>887528.05200000014</v>
      </c>
      <c r="K75" s="11">
        <v>224718.80600000004</v>
      </c>
      <c r="L75" s="161">
        <v>133133.639</v>
      </c>
      <c r="N75" s="77">
        <f t="shared" ref="N75:T75" si="75">C75/C74</f>
        <v>0.24443570204464371</v>
      </c>
      <c r="O75" s="37">
        <f t="shared" si="75"/>
        <v>0.20157571079054365</v>
      </c>
      <c r="P75" s="18">
        <f t="shared" si="75"/>
        <v>0.27951736225772855</v>
      </c>
      <c r="Q75" s="18">
        <f t="shared" si="75"/>
        <v>0.39163407784236209</v>
      </c>
      <c r="R75" s="18">
        <f t="shared" si="75"/>
        <v>0.3613882788427471</v>
      </c>
      <c r="S75" s="404">
        <f t="shared" si="75"/>
        <v>0.32179104346816401</v>
      </c>
      <c r="T75" s="404">
        <f t="shared" si="75"/>
        <v>0.30195326872159362</v>
      </c>
      <c r="U75" s="172">
        <f>J75/J74</f>
        <v>0.30091920237906467</v>
      </c>
      <c r="V75" s="96">
        <f>K75/K74</f>
        <v>0.31971898668802695</v>
      </c>
      <c r="W75" s="78">
        <f>L75/L74</f>
        <v>0.21234308630917514</v>
      </c>
      <c r="Y75" s="107">
        <f t="shared" si="54"/>
        <v>-0.40755452839136225</v>
      </c>
      <c r="Z75" s="104">
        <f t="shared" si="55"/>
        <v>-10.73759003788518</v>
      </c>
    </row>
    <row r="76" spans="1:26" ht="20.100000000000001" customHeight="1" thickBot="1" x14ac:dyDescent="0.3">
      <c r="A76" s="24"/>
      <c r="B76" t="s">
        <v>86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1741437.7009999992</v>
      </c>
      <c r="J76" s="12">
        <v>2061861.8339999989</v>
      </c>
      <c r="K76" s="11">
        <v>478144.69400000002</v>
      </c>
      <c r="L76" s="161">
        <v>493840.57199999999</v>
      </c>
      <c r="N76" s="77">
        <f t="shared" ref="N76:T76" si="76">C76/C74</f>
        <v>0.75556429795535629</v>
      </c>
      <c r="O76" s="37">
        <f t="shared" si="76"/>
        <v>0.79842428920945641</v>
      </c>
      <c r="P76" s="18">
        <f t="shared" si="76"/>
        <v>0.72048263774227139</v>
      </c>
      <c r="Q76" s="18">
        <f t="shared" si="76"/>
        <v>0.60836592215763796</v>
      </c>
      <c r="R76" s="18">
        <f t="shared" si="76"/>
        <v>0.63861172115725295</v>
      </c>
      <c r="S76" s="404">
        <f t="shared" si="76"/>
        <v>0.67820895653183599</v>
      </c>
      <c r="T76" s="404">
        <f t="shared" si="76"/>
        <v>0.69804673127840644</v>
      </c>
      <c r="U76" s="172">
        <f>J76/J74</f>
        <v>0.69908079762093533</v>
      </c>
      <c r="V76" s="96">
        <f>K76/K74</f>
        <v>0.6802810133119731</v>
      </c>
      <c r="W76" s="78">
        <f>L76/L74</f>
        <v>0.7876569136908248</v>
      </c>
      <c r="Y76" s="105">
        <f t="shared" si="54"/>
        <v>3.2826627999766045E-2</v>
      </c>
      <c r="Z76" s="104">
        <f t="shared" si="55"/>
        <v>10.73759003788517</v>
      </c>
    </row>
    <row r="77" spans="1:26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15566530.136000006</v>
      </c>
      <c r="J77" s="15">
        <v>14931058.553999994</v>
      </c>
      <c r="K77" s="14">
        <v>3459289.9950000006</v>
      </c>
      <c r="L77" s="160">
        <v>3349471.1549999989</v>
      </c>
      <c r="N77" s="134">
        <f t="shared" ref="N77:T77" si="77">C77/C92</f>
        <v>3.2797122001990052E-2</v>
      </c>
      <c r="O77" s="259">
        <f t="shared" si="77"/>
        <v>4.1013022600229279E-2</v>
      </c>
      <c r="P77" s="21">
        <f t="shared" si="77"/>
        <v>4.8164095008527488E-2</v>
      </c>
      <c r="Q77" s="21">
        <f t="shared" si="77"/>
        <v>4.5085342782243347E-2</v>
      </c>
      <c r="R77" s="21">
        <f t="shared" si="77"/>
        <v>4.1798698259855244E-2</v>
      </c>
      <c r="S77" s="410">
        <f t="shared" si="77"/>
        <v>4.0522113593443425E-2</v>
      </c>
      <c r="T77" s="410">
        <f t="shared" si="77"/>
        <v>3.9798062972768659E-2</v>
      </c>
      <c r="U77" s="27">
        <f>J77/J92</f>
        <v>3.7396157948482445E-2</v>
      </c>
      <c r="V77" s="20">
        <f>K77/K92</f>
        <v>3.9843259561288959E-2</v>
      </c>
      <c r="W77" s="234">
        <f>L77/L92</f>
        <v>3.644259622504651E-2</v>
      </c>
      <c r="Y77" s="102">
        <f t="shared" si="54"/>
        <v>-3.1746063544464909E-2</v>
      </c>
      <c r="Z77" s="101">
        <f t="shared" si="55"/>
        <v>-0.34006633362424488</v>
      </c>
    </row>
    <row r="78" spans="1:26" ht="20.100000000000001" customHeight="1" x14ac:dyDescent="0.25">
      <c r="A78" s="24"/>
      <c r="B78" t="s">
        <v>85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14852288.919000005</v>
      </c>
      <c r="J78" s="12">
        <v>14273423.859999994</v>
      </c>
      <c r="K78" s="11">
        <v>3321531.0720000006</v>
      </c>
      <c r="L78" s="161">
        <v>3227380.1599999988</v>
      </c>
      <c r="N78" s="77">
        <f t="shared" ref="N78:T78" si="78">C78/C77</f>
        <v>0.96231208829363124</v>
      </c>
      <c r="O78" s="37">
        <f t="shared" si="78"/>
        <v>0.96624791124503495</v>
      </c>
      <c r="P78" s="18">
        <f t="shared" si="78"/>
        <v>0.97253091421253601</v>
      </c>
      <c r="Q78" s="18">
        <f t="shared" si="78"/>
        <v>0.96208571301166146</v>
      </c>
      <c r="R78" s="18">
        <f t="shared" si="78"/>
        <v>0.95770556289287256</v>
      </c>
      <c r="S78" s="404">
        <f t="shared" si="78"/>
        <v>0.95743023538464711</v>
      </c>
      <c r="T78" s="404">
        <f t="shared" si="78"/>
        <v>0.95411686414635155</v>
      </c>
      <c r="U78" s="172">
        <f>J78/J77</f>
        <v>0.95595525316429619</v>
      </c>
      <c r="V78" s="96">
        <f>K78/K77</f>
        <v>0.96017711056340627</v>
      </c>
      <c r="W78" s="78">
        <f>L78/L77</f>
        <v>0.96354917258572415</v>
      </c>
      <c r="Y78" s="107">
        <f t="shared" si="54"/>
        <v>-2.8345636382474237E-2</v>
      </c>
      <c r="Z78" s="104">
        <f t="shared" si="55"/>
        <v>0.33720620223178788</v>
      </c>
    </row>
    <row r="79" spans="1:26" ht="20.100000000000001" customHeight="1" thickBot="1" x14ac:dyDescent="0.3">
      <c r="A79" s="24"/>
      <c r="B79" t="s">
        <v>86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714241.2170000003</v>
      </c>
      <c r="J79" s="12">
        <v>657634.69399999944</v>
      </c>
      <c r="K79" s="11">
        <v>137758.92299999998</v>
      </c>
      <c r="L79" s="161">
        <v>122090.99500000005</v>
      </c>
      <c r="N79" s="77">
        <f t="shared" ref="N79:T79" si="79">C79/C77</f>
        <v>3.768791170636878E-2</v>
      </c>
      <c r="O79" s="37">
        <f t="shared" si="79"/>
        <v>3.3752088754965076E-2</v>
      </c>
      <c r="P79" s="18">
        <f t="shared" si="79"/>
        <v>2.7469085787464011E-2</v>
      </c>
      <c r="Q79" s="18">
        <f t="shared" si="79"/>
        <v>3.7914286988338562E-2</v>
      </c>
      <c r="R79" s="18">
        <f t="shared" si="79"/>
        <v>4.2294437107127394E-2</v>
      </c>
      <c r="S79" s="404">
        <f t="shared" si="79"/>
        <v>4.2569764615352869E-2</v>
      </c>
      <c r="T79" s="404">
        <f t="shared" si="79"/>
        <v>4.5883135853648407E-2</v>
      </c>
      <c r="U79" s="172">
        <f>J79/J77</f>
        <v>4.4044746835703801E-2</v>
      </c>
      <c r="V79" s="96">
        <f>K79/K77</f>
        <v>3.9822889436593754E-2</v>
      </c>
      <c r="W79" s="78">
        <f>L79/L77</f>
        <v>3.645082741427582E-2</v>
      </c>
      <c r="Y79" s="105">
        <f t="shared" si="54"/>
        <v>-0.11373439671853365</v>
      </c>
      <c r="Z79" s="104">
        <f t="shared" si="55"/>
        <v>-0.33720620223179343</v>
      </c>
    </row>
    <row r="80" spans="1:26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16725121.876999997</v>
      </c>
      <c r="J80" s="15">
        <v>15528794.425000004</v>
      </c>
      <c r="K80" s="14">
        <v>3783871.047999999</v>
      </c>
      <c r="L80" s="160">
        <v>3299907.2499999995</v>
      </c>
      <c r="N80" s="134">
        <f t="shared" ref="N80:T80" si="80">C80/C92</f>
        <v>3.2523959768812408E-2</v>
      </c>
      <c r="O80" s="259">
        <f t="shared" si="80"/>
        <v>3.2796974219393663E-2</v>
      </c>
      <c r="P80" s="21">
        <f t="shared" si="80"/>
        <v>3.3155140271064885E-2</v>
      </c>
      <c r="Q80" s="21">
        <f t="shared" si="80"/>
        <v>4.6871641760193733E-2</v>
      </c>
      <c r="R80" s="21">
        <f t="shared" si="80"/>
        <v>4.7653841320800763E-2</v>
      </c>
      <c r="S80" s="410">
        <f t="shared" si="80"/>
        <v>4.4553178335174269E-2</v>
      </c>
      <c r="T80" s="410">
        <f t="shared" si="80"/>
        <v>4.276016863570066E-2</v>
      </c>
      <c r="U80" s="27">
        <f>J80/J92</f>
        <v>3.8893240353092121E-2</v>
      </c>
      <c r="V80" s="20">
        <f>K80/K92</f>
        <v>4.3581705069485048E-2</v>
      </c>
      <c r="W80" s="234">
        <f>L80/L92</f>
        <v>3.5903335758642657E-2</v>
      </c>
      <c r="Y80" s="102">
        <f t="shared" si="54"/>
        <v>-0.12790176828457278</v>
      </c>
      <c r="Z80" s="101">
        <f t="shared" si="55"/>
        <v>-0.76783693108423912</v>
      </c>
    </row>
    <row r="81" spans="1:26" ht="20.100000000000001" customHeight="1" x14ac:dyDescent="0.25">
      <c r="A81" s="24"/>
      <c r="B81" t="s">
        <v>85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14663086.788999997</v>
      </c>
      <c r="J81" s="12">
        <v>13324602.405000003</v>
      </c>
      <c r="K81" s="11">
        <v>3308412.2739999988</v>
      </c>
      <c r="L81" s="161">
        <v>2780239.7519999994</v>
      </c>
      <c r="N81" s="77">
        <f t="shared" ref="N81:T81" si="81">C81/C80</f>
        <v>0.82437454892144124</v>
      </c>
      <c r="O81" s="37">
        <f t="shared" si="81"/>
        <v>0.8351652521430768</v>
      </c>
      <c r="P81" s="18">
        <f t="shared" si="81"/>
        <v>0.83471435043880104</v>
      </c>
      <c r="Q81" s="18">
        <f t="shared" si="81"/>
        <v>0.86486757731329234</v>
      </c>
      <c r="R81" s="18">
        <f t="shared" si="81"/>
        <v>0.87118055392262994</v>
      </c>
      <c r="S81" s="404">
        <f t="shared" si="81"/>
        <v>0.87174300240694647</v>
      </c>
      <c r="T81" s="404">
        <f t="shared" si="81"/>
        <v>0.87671031020493417</v>
      </c>
      <c r="U81" s="172">
        <f>J81/J80</f>
        <v>0.85805775003039231</v>
      </c>
      <c r="V81" s="96">
        <f>K81/K80</f>
        <v>0.87434593622018164</v>
      </c>
      <c r="W81" s="78">
        <f>L81/L80</f>
        <v>0.84252057447978268</v>
      </c>
      <c r="Y81" s="107">
        <f t="shared" si="54"/>
        <v>-0.15964531571557083</v>
      </c>
      <c r="Z81" s="104">
        <f t="shared" si="55"/>
        <v>-3.1825361740398961</v>
      </c>
    </row>
    <row r="82" spans="1:26" ht="20.100000000000001" customHeight="1" thickBot="1" x14ac:dyDescent="0.3">
      <c r="A82" s="24"/>
      <c r="B82" t="s">
        <v>86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2062035.0880000002</v>
      </c>
      <c r="J82" s="12">
        <v>2204192.0200000014</v>
      </c>
      <c r="K82" s="11">
        <v>475458.77400000015</v>
      </c>
      <c r="L82" s="161">
        <v>519667.49800000014</v>
      </c>
      <c r="N82" s="77">
        <f t="shared" ref="N82:T82" si="82">C82/C80</f>
        <v>0.17562545107855876</v>
      </c>
      <c r="O82" s="37">
        <f t="shared" si="82"/>
        <v>0.16483474785692323</v>
      </c>
      <c r="P82" s="18">
        <f t="shared" si="82"/>
        <v>0.16528564956119898</v>
      </c>
      <c r="Q82" s="18">
        <f t="shared" si="82"/>
        <v>0.13513242268670761</v>
      </c>
      <c r="R82" s="18">
        <f t="shared" si="82"/>
        <v>0.12881944607737006</v>
      </c>
      <c r="S82" s="404">
        <f t="shared" si="82"/>
        <v>0.12825699759305353</v>
      </c>
      <c r="T82" s="404">
        <f t="shared" si="82"/>
        <v>0.12328968979506592</v>
      </c>
      <c r="U82" s="172">
        <f>J82/J80</f>
        <v>0.14194224996960772</v>
      </c>
      <c r="V82" s="96">
        <f>K82/K80</f>
        <v>0.12565406377981839</v>
      </c>
      <c r="W82" s="78">
        <f>L82/L80</f>
        <v>0.15747942552021735</v>
      </c>
      <c r="Y82" s="105">
        <f t="shared" si="54"/>
        <v>9.2981192939348242E-2</v>
      </c>
      <c r="Z82" s="104">
        <f t="shared" si="55"/>
        <v>3.1825361740398961</v>
      </c>
    </row>
    <row r="83" spans="1:26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66320959.447999999</v>
      </c>
      <c r="J83" s="15">
        <v>67673473.425999999</v>
      </c>
      <c r="K83" s="14">
        <v>15597528.184999993</v>
      </c>
      <c r="L83" s="160">
        <v>15506781.176000003</v>
      </c>
      <c r="N83" s="134">
        <f t="shared" ref="N83:T83" si="83">C83/C92</f>
        <v>0.12393656754720941</v>
      </c>
      <c r="O83" s="259">
        <f t="shared" si="83"/>
        <v>0.13039398660013166</v>
      </c>
      <c r="P83" s="21">
        <f t="shared" si="83"/>
        <v>0.15364670252504511</v>
      </c>
      <c r="Q83" s="21">
        <f t="shared" si="83"/>
        <v>0.1591850207066321</v>
      </c>
      <c r="R83" s="21">
        <f t="shared" si="83"/>
        <v>0.16406853016409245</v>
      </c>
      <c r="S83" s="410">
        <f t="shared" si="83"/>
        <v>0.16741949796302377</v>
      </c>
      <c r="T83" s="410">
        <f t="shared" si="83"/>
        <v>0.16955902808563705</v>
      </c>
      <c r="U83" s="27">
        <f>J83/J92</f>
        <v>0.16949420511669949</v>
      </c>
      <c r="V83" s="20">
        <f>K83/K92</f>
        <v>0.17964853044633941</v>
      </c>
      <c r="W83" s="234">
        <f>L83/L92</f>
        <v>0.16871539983365527</v>
      </c>
      <c r="Y83" s="102">
        <f t="shared" si="54"/>
        <v>-5.8180378277668966E-3</v>
      </c>
      <c r="Z83" s="101">
        <f t="shared" si="55"/>
        <v>-1.0933130612684139</v>
      </c>
    </row>
    <row r="84" spans="1:26" ht="20.100000000000001" customHeight="1" x14ac:dyDescent="0.25">
      <c r="A84" s="24"/>
      <c r="B84" t="s">
        <v>85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57403689.050999999</v>
      </c>
      <c r="J84" s="12">
        <v>58259361.649000004</v>
      </c>
      <c r="K84" s="11">
        <v>13527831.791999994</v>
      </c>
      <c r="L84" s="161">
        <v>13308310.392000003</v>
      </c>
      <c r="N84" s="77">
        <f t="shared" ref="N84:T84" si="84">C84/C83</f>
        <v>0.83895806165185227</v>
      </c>
      <c r="O84" s="37">
        <f t="shared" si="84"/>
        <v>0.84794733741138384</v>
      </c>
      <c r="P84" s="18">
        <f t="shared" si="84"/>
        <v>0.86207379615625257</v>
      </c>
      <c r="Q84" s="18">
        <f t="shared" si="84"/>
        <v>0.85587099216431417</v>
      </c>
      <c r="R84" s="18">
        <f t="shared" si="84"/>
        <v>0.85969489680101085</v>
      </c>
      <c r="S84" s="404">
        <f t="shared" si="84"/>
        <v>0.86227112972462017</v>
      </c>
      <c r="T84" s="404">
        <f t="shared" si="84"/>
        <v>0.86554370637548261</v>
      </c>
      <c r="U84" s="172">
        <f>J84/J83</f>
        <v>0.86088918891839949</v>
      </c>
      <c r="V84" s="96">
        <f>K84/K83</f>
        <v>0.86730612899354087</v>
      </c>
      <c r="W84" s="78">
        <f>L84/L83</f>
        <v>0.85822520102349842</v>
      </c>
      <c r="Y84" s="107">
        <f t="shared" si="54"/>
        <v>-1.6227389826787342E-2</v>
      </c>
      <c r="Z84" s="104">
        <f t="shared" si="55"/>
        <v>-0.90809279700424517</v>
      </c>
    </row>
    <row r="85" spans="1:26" ht="20.100000000000001" customHeight="1" thickBot="1" x14ac:dyDescent="0.3">
      <c r="A85" s="24"/>
      <c r="B85" t="s">
        <v>86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8917270.396999998</v>
      </c>
      <c r="J85" s="12">
        <v>9414111.7770000007</v>
      </c>
      <c r="K85" s="11">
        <v>2069696.3929999997</v>
      </c>
      <c r="L85" s="161">
        <v>2198470.7839999995</v>
      </c>
      <c r="N85" s="77">
        <f t="shared" ref="N85:T85" si="85">C85/C83</f>
        <v>0.16104193834814776</v>
      </c>
      <c r="O85" s="37">
        <f t="shared" si="85"/>
        <v>0.15205266258861616</v>
      </c>
      <c r="P85" s="18">
        <f t="shared" si="85"/>
        <v>0.13792620384374743</v>
      </c>
      <c r="Q85" s="18">
        <f t="shared" si="85"/>
        <v>0.14412900783568577</v>
      </c>
      <c r="R85" s="18">
        <f t="shared" si="85"/>
        <v>0.1403051031989892</v>
      </c>
      <c r="S85" s="404">
        <f t="shared" si="85"/>
        <v>0.13772887027537983</v>
      </c>
      <c r="T85" s="404">
        <f t="shared" si="85"/>
        <v>0.13445629362451739</v>
      </c>
      <c r="U85" s="172">
        <f>J85/J83</f>
        <v>0.13911081108160053</v>
      </c>
      <c r="V85" s="96">
        <f>K85/K83</f>
        <v>0.13269387100645913</v>
      </c>
      <c r="W85" s="78">
        <f>L85/L83</f>
        <v>0.14177479897650161</v>
      </c>
      <c r="Y85" s="105">
        <f t="shared" si="54"/>
        <v>6.2218976384909731E-2</v>
      </c>
      <c r="Z85" s="104">
        <f t="shared" si="55"/>
        <v>0.90809279700424794</v>
      </c>
    </row>
    <row r="86" spans="1:26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143395047.46900004</v>
      </c>
      <c r="J86" s="15">
        <v>146917334.28200006</v>
      </c>
      <c r="K86" s="14">
        <v>33460200.175000004</v>
      </c>
      <c r="L86" s="160">
        <v>35852290.456</v>
      </c>
      <c r="N86" s="134">
        <f t="shared" ref="N86:T86" si="86">C86/C92</f>
        <v>0.45196272022452633</v>
      </c>
      <c r="O86" s="259">
        <f t="shared" si="86"/>
        <v>0.42558008781485618</v>
      </c>
      <c r="P86" s="21">
        <f t="shared" si="86"/>
        <v>0.39509621250583937</v>
      </c>
      <c r="Q86" s="21">
        <f t="shared" si="86"/>
        <v>0.38835878328687407</v>
      </c>
      <c r="R86" s="21">
        <f t="shared" si="86"/>
        <v>0.37386048320164611</v>
      </c>
      <c r="S86" s="410">
        <f t="shared" si="86"/>
        <v>0.37262205483213379</v>
      </c>
      <c r="T86" s="410">
        <f t="shared" si="86"/>
        <v>0.36660996890735809</v>
      </c>
      <c r="U86" s="27">
        <f>J86/J92</f>
        <v>0.36796746984210316</v>
      </c>
      <c r="V86" s="20">
        <f>K86/K92</f>
        <v>0.3853864355032805</v>
      </c>
      <c r="W86" s="234">
        <f>L86/L92</f>
        <v>0.39007666714212891</v>
      </c>
      <c r="Y86" s="102">
        <f t="shared" si="54"/>
        <v>7.1490614774841088E-2</v>
      </c>
      <c r="Z86" s="129">
        <f t="shared" si="55"/>
        <v>0.46902316388484078</v>
      </c>
    </row>
    <row r="87" spans="1:26" ht="20.100000000000001" customHeight="1" x14ac:dyDescent="0.25">
      <c r="A87" s="24"/>
      <c r="B87" t="s">
        <v>85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104477620.76300004</v>
      </c>
      <c r="J87" s="12">
        <v>106790429.65500006</v>
      </c>
      <c r="K87" s="11">
        <v>24382653.585000005</v>
      </c>
      <c r="L87" s="161">
        <v>26027844.138999999</v>
      </c>
      <c r="N87" s="77">
        <f t="shared" ref="N87:T87" si="87">C87/C86</f>
        <v>0.66904179171538736</v>
      </c>
      <c r="O87" s="37">
        <f t="shared" si="87"/>
        <v>0.68707829565202139</v>
      </c>
      <c r="P87" s="18">
        <f t="shared" si="87"/>
        <v>0.71697684518325278</v>
      </c>
      <c r="Q87" s="18">
        <f t="shared" si="87"/>
        <v>0.72207928235028529</v>
      </c>
      <c r="R87" s="18">
        <f t="shared" si="87"/>
        <v>0.73623252416667895</v>
      </c>
      <c r="S87" s="404">
        <f t="shared" si="87"/>
        <v>0.73590778661054479</v>
      </c>
      <c r="T87" s="404">
        <f t="shared" si="87"/>
        <v>0.72859992452379929</v>
      </c>
      <c r="U87" s="172">
        <f>J87/J86</f>
        <v>0.72687426692633472</v>
      </c>
      <c r="V87" s="96">
        <f>K87/K86</f>
        <v>0.72870614812453083</v>
      </c>
      <c r="W87" s="78">
        <f>L87/L86</f>
        <v>0.72597437452267854</v>
      </c>
      <c r="Y87" s="107">
        <f t="shared" si="54"/>
        <v>6.7473810767344072E-2</v>
      </c>
      <c r="Z87" s="104">
        <f t="shared" si="55"/>
        <v>-0.27317736018522831</v>
      </c>
    </row>
    <row r="88" spans="1:26" ht="20.100000000000001" customHeight="1" thickBot="1" x14ac:dyDescent="0.3">
      <c r="A88" s="24"/>
      <c r="B88" t="s">
        <v>86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38917426.706000015</v>
      </c>
      <c r="J88" s="12">
        <v>40126904.627000012</v>
      </c>
      <c r="K88" s="11">
        <v>9077546.5899999999</v>
      </c>
      <c r="L88" s="161">
        <v>9824446.3169999998</v>
      </c>
      <c r="N88" s="77">
        <f t="shared" ref="N88:T88" si="88">C88/C86</f>
        <v>0.33095820828461264</v>
      </c>
      <c r="O88" s="37">
        <f t="shared" si="88"/>
        <v>0.31292170434797867</v>
      </c>
      <c r="P88" s="18">
        <f t="shared" si="88"/>
        <v>0.28302315481674717</v>
      </c>
      <c r="Q88" s="18">
        <f t="shared" si="88"/>
        <v>0.27792071764971477</v>
      </c>
      <c r="R88" s="18">
        <f t="shared" si="88"/>
        <v>0.26376747583332105</v>
      </c>
      <c r="S88" s="404">
        <f t="shared" si="88"/>
        <v>0.26409221338945527</v>
      </c>
      <c r="T88" s="404">
        <f t="shared" si="88"/>
        <v>0.27140007547620087</v>
      </c>
      <c r="U88" s="172">
        <f>J88/J86</f>
        <v>0.27312573307366533</v>
      </c>
      <c r="V88" s="96">
        <f>K88/K86</f>
        <v>0.27129385187546923</v>
      </c>
      <c r="W88" s="78">
        <f>L88/L86</f>
        <v>0.2740256254773214</v>
      </c>
      <c r="Y88" s="105">
        <f t="shared" si="54"/>
        <v>8.2279911162648184E-2</v>
      </c>
      <c r="Z88" s="104">
        <f t="shared" si="55"/>
        <v>0.27317736018521721</v>
      </c>
    </row>
    <row r="89" spans="1:26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990448.35100000002</v>
      </c>
      <c r="J89" s="15">
        <v>1265234.9440000004</v>
      </c>
      <c r="K89" s="14">
        <v>175878.94500000001</v>
      </c>
      <c r="L89" s="160">
        <v>218692.93299999999</v>
      </c>
      <c r="N89" s="134">
        <f t="shared" ref="N89:T89" si="89">C89/C92</f>
        <v>1.9588716480195413E-3</v>
      </c>
      <c r="O89" s="259">
        <f t="shared" si="89"/>
        <v>2.244115338839859E-3</v>
      </c>
      <c r="P89" s="21">
        <f t="shared" si="89"/>
        <v>2.0423080905092711E-3</v>
      </c>
      <c r="Q89" s="21">
        <f t="shared" si="89"/>
        <v>2.165248639652968E-3</v>
      </c>
      <c r="R89" s="21">
        <f t="shared" si="89"/>
        <v>1.8143278154118612E-3</v>
      </c>
      <c r="S89" s="410">
        <f t="shared" si="89"/>
        <v>1.9867557485289426E-3</v>
      </c>
      <c r="T89" s="410">
        <f t="shared" si="89"/>
        <v>2.5322230130922262E-3</v>
      </c>
      <c r="U89" s="27">
        <f>J89/J92</f>
        <v>3.16889292454672E-3</v>
      </c>
      <c r="V89" s="20">
        <f>K89/K92</f>
        <v>2.0257308485641034E-3</v>
      </c>
      <c r="W89" s="234">
        <f>L89/L92</f>
        <v>2.3794019669920556E-3</v>
      </c>
      <c r="Y89" s="64">
        <f t="shared" si="54"/>
        <v>0.24342872877705732</v>
      </c>
      <c r="Z89" s="129">
        <f t="shared" si="55"/>
        <v>3.5367111842795215E-2</v>
      </c>
    </row>
    <row r="90" spans="1:26" ht="20.100000000000001" customHeight="1" x14ac:dyDescent="0.25">
      <c r="A90" s="24"/>
      <c r="B90" t="s">
        <v>85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950522.59200000006</v>
      </c>
      <c r="J90" s="12">
        <v>1215106.1640000003</v>
      </c>
      <c r="K90" s="11">
        <v>166995.467</v>
      </c>
      <c r="L90" s="161">
        <v>210024.027</v>
      </c>
      <c r="N90" s="77">
        <f t="shared" ref="N90:T90" si="90">C90/C89</f>
        <v>0.84405534615885502</v>
      </c>
      <c r="O90" s="37">
        <f t="shared" si="90"/>
        <v>0.88672630169862798</v>
      </c>
      <c r="P90" s="18">
        <f t="shared" si="90"/>
        <v>0.84212358627761574</v>
      </c>
      <c r="Q90" s="18">
        <f t="shared" si="90"/>
        <v>0.90626294413139141</v>
      </c>
      <c r="R90" s="18">
        <f t="shared" si="90"/>
        <v>0.92200973471114056</v>
      </c>
      <c r="S90" s="404">
        <f t="shared" si="90"/>
        <v>0.93963034008455604</v>
      </c>
      <c r="T90" s="404">
        <f t="shared" si="90"/>
        <v>0.95968920644909028</v>
      </c>
      <c r="U90" s="172">
        <f>J90/J89</f>
        <v>0.96037986443725665</v>
      </c>
      <c r="V90" s="96">
        <f>K90/K89</f>
        <v>0.94949095242753478</v>
      </c>
      <c r="W90" s="78">
        <f>L90/L89</f>
        <v>0.96036037433363253</v>
      </c>
      <c r="Y90" s="107">
        <f t="shared" si="54"/>
        <v>0.25766304183574035</v>
      </c>
      <c r="Z90" s="104">
        <f t="shared" si="55"/>
        <v>1.0869421906097743</v>
      </c>
    </row>
    <row r="91" spans="1:26" ht="20.100000000000001" customHeight="1" thickBot="1" x14ac:dyDescent="0.3">
      <c r="A91" s="24"/>
      <c r="B91" t="s">
        <v>86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39925.759000000005</v>
      </c>
      <c r="J91" s="12">
        <v>50128.78</v>
      </c>
      <c r="K91" s="11">
        <v>8883.4779999999992</v>
      </c>
      <c r="L91" s="161">
        <v>8668.9059999999972</v>
      </c>
      <c r="N91" s="77">
        <f t="shared" ref="N91:T91" si="91">C91/C89</f>
        <v>0.15594465384114498</v>
      </c>
      <c r="O91" s="408">
        <f t="shared" si="91"/>
        <v>0.11327369830137206</v>
      </c>
      <c r="P91" s="412">
        <f t="shared" si="91"/>
        <v>0.15787641372238426</v>
      </c>
      <c r="Q91" s="412">
        <f t="shared" si="91"/>
        <v>9.3737055868608546E-2</v>
      </c>
      <c r="R91" s="412">
        <f t="shared" si="91"/>
        <v>7.7990265288859495E-2</v>
      </c>
      <c r="S91" s="411">
        <f t="shared" si="91"/>
        <v>6.0369659915443984E-2</v>
      </c>
      <c r="T91" s="411">
        <f t="shared" si="91"/>
        <v>4.031079355090976E-2</v>
      </c>
      <c r="U91" s="172">
        <f>J91/J89</f>
        <v>3.9620135562743346E-2</v>
      </c>
      <c r="V91" s="235">
        <f>K91/K89</f>
        <v>5.050904757246525E-2</v>
      </c>
      <c r="W91" s="78">
        <f>L91/L89</f>
        <v>3.9639625666367542E-2</v>
      </c>
      <c r="Y91" s="105">
        <f t="shared" si="54"/>
        <v>-2.4154053176019794E-2</v>
      </c>
      <c r="Z91" s="104">
        <f t="shared" si="55"/>
        <v>-1.0869421906097707</v>
      </c>
    </row>
    <row r="92" spans="1:26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L93" si="94">H54+H57+H60+H63+H65+H68+H71+H74+H77+H80+H83+H86+H89</f>
        <v>392280229</v>
      </c>
      <c r="I92" s="84">
        <f t="shared" ref="I92:J92" si="95">I54+I57+I60+I63+I65+I68+I71+I74+I77+I80+I83+I86+I89</f>
        <v>391137883.93800008</v>
      </c>
      <c r="J92" s="84">
        <f t="shared" si="95"/>
        <v>399267180.7240001</v>
      </c>
      <c r="K92" s="190">
        <f t="shared" si="94"/>
        <v>86822464.654999986</v>
      </c>
      <c r="L92" s="188">
        <f t="shared" si="94"/>
        <v>91910881.824000016</v>
      </c>
      <c r="N92" s="89">
        <f>N54+N57+N60+N63+N65+N68+N71+N74+N77+N80+N83+N86+N89</f>
        <v>1</v>
      </c>
      <c r="O92" s="409">
        <f t="shared" ref="O92:V92" si="96">O54+O57+O60+O63+O65+O68+O71+O74+O77+O80+O83+O86+O89</f>
        <v>0.99999999999999989</v>
      </c>
      <c r="P92" s="409">
        <f t="shared" si="96"/>
        <v>1</v>
      </c>
      <c r="Q92" s="409">
        <f t="shared" si="96"/>
        <v>0.99999999999999989</v>
      </c>
      <c r="R92" s="409">
        <f t="shared" ref="R92:S92" si="97">R54+R57+R60+R63+R65+R68+R71+R74+R77+R80+R83+R86+R89</f>
        <v>1</v>
      </c>
      <c r="S92" s="409">
        <f t="shared" si="97"/>
        <v>1</v>
      </c>
      <c r="T92" s="409">
        <f t="shared" ref="T92" si="98">T54+T57+T60+T63+T65+T68+T71+T74+T77+T80+T83+T86+T89</f>
        <v>1</v>
      </c>
      <c r="U92" s="174">
        <f t="shared" si="96"/>
        <v>0.99999999999999989</v>
      </c>
      <c r="V92" s="181">
        <f t="shared" si="96"/>
        <v>1.0000000000000002</v>
      </c>
      <c r="W92" s="406">
        <f>W54+W57+W60+W63+W65+W68+W71+W74+W77+W80+W83+W86+W89</f>
        <v>1</v>
      </c>
      <c r="Y92" s="93">
        <f t="shared" si="54"/>
        <v>5.8607149534622142E-2</v>
      </c>
      <c r="Z92" s="132">
        <f t="shared" si="55"/>
        <v>-2.2204460492503131E-14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132873186</v>
      </c>
      <c r="D93" s="315">
        <f t="shared" ref="D93:F93" si="99">D55+D58+D61+D64+D66+D69+D72+D75+D78+D81+D84+D87+D90</f>
        <v>143542959</v>
      </c>
      <c r="E93" s="315">
        <f t="shared" si="99"/>
        <v>160484326</v>
      </c>
      <c r="F93" s="315">
        <f t="shared" si="99"/>
        <v>174518414</v>
      </c>
      <c r="G93" s="315">
        <f t="shared" ref="G93" si="100">G55+G58+G61+G64+G66+G69+G72+G75+G78+G81+G84+G87+G90</f>
        <v>182645433</v>
      </c>
      <c r="H93" s="315">
        <f t="shared" si="94"/>
        <v>202444171</v>
      </c>
      <c r="I93" s="315">
        <f t="shared" ref="I93:J93" si="101">I55+I58+I61+I64+I66+I69+I72+I75+I78+I81+I84+I87+I90</f>
        <v>199578837.71500003</v>
      </c>
      <c r="J93" s="315">
        <f t="shared" si="101"/>
        <v>201487900.75600007</v>
      </c>
      <c r="K93" s="315">
        <f t="shared" si="94"/>
        <v>46219018.215999998</v>
      </c>
      <c r="L93" s="189">
        <f t="shared" si="94"/>
        <v>47196540.019000001</v>
      </c>
      <c r="N93" s="77">
        <f t="shared" ref="N93:T93" si="102">C93/C92</f>
        <v>0.49125570106095934</v>
      </c>
      <c r="O93" s="79">
        <f t="shared" si="102"/>
        <v>0.49621279458626616</v>
      </c>
      <c r="P93" s="79">
        <f t="shared" si="102"/>
        <v>0.51866174849742674</v>
      </c>
      <c r="Q93" s="79">
        <f t="shared" si="102"/>
        <v>0.5252374193577396</v>
      </c>
      <c r="R93" s="79">
        <f t="shared" si="102"/>
        <v>0.51812974942397505</v>
      </c>
      <c r="S93" s="79">
        <f t="shared" si="102"/>
        <v>0.51607028862012827</v>
      </c>
      <c r="T93" s="79">
        <f t="shared" si="102"/>
        <v>0.5102518725765659</v>
      </c>
      <c r="U93" s="79">
        <f t="shared" ref="U93:V93" si="103">J93/J92</f>
        <v>0.50464428453808186</v>
      </c>
      <c r="V93" s="79">
        <f t="shared" si="103"/>
        <v>0.53233939395359364</v>
      </c>
      <c r="W93" s="78">
        <f>L93/L92</f>
        <v>0.51350328799343448</v>
      </c>
      <c r="Y93" s="107">
        <f t="shared" si="54"/>
        <v>2.1149774286239743E-2</v>
      </c>
      <c r="Z93" s="104">
        <f t="shared" si="55"/>
        <v>-1.8836105960159166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L94" si="106">H56+H59+H62+H67+H70+H73+H76+H79+H82+H85+H88+H91</f>
        <v>189836058</v>
      </c>
      <c r="I94" s="33">
        <f t="shared" ref="I94:J94" si="107">I56+I59+I62+I67+I70+I73+I76+I79+I82+I85+I88+I91</f>
        <v>191559046.22300005</v>
      </c>
      <c r="J94" s="33">
        <f t="shared" si="107"/>
        <v>197779279.96800005</v>
      </c>
      <c r="K94" s="33">
        <f t="shared" si="106"/>
        <v>40603446.438999996</v>
      </c>
      <c r="L94" s="162">
        <f t="shared" si="106"/>
        <v>44714341.805000015</v>
      </c>
      <c r="N94" s="147">
        <f t="shared" ref="N94:T94" si="108">C94/C92</f>
        <v>0.50874429893904072</v>
      </c>
      <c r="O94" s="80">
        <f t="shared" si="108"/>
        <v>0.5037872054137339</v>
      </c>
      <c r="P94" s="80">
        <f t="shared" si="108"/>
        <v>0.48133825150257331</v>
      </c>
      <c r="Q94" s="80">
        <f t="shared" si="108"/>
        <v>0.4747625806422604</v>
      </c>
      <c r="R94" s="80">
        <f t="shared" si="108"/>
        <v>0.48187025057602489</v>
      </c>
      <c r="S94" s="80">
        <f t="shared" si="108"/>
        <v>0.48392971137987179</v>
      </c>
      <c r="T94" s="80">
        <f t="shared" si="108"/>
        <v>0.4897481274234341</v>
      </c>
      <c r="U94" s="80">
        <f t="shared" ref="U94:V94" si="109">J94/J92</f>
        <v>0.4953557154619182</v>
      </c>
      <c r="V94" s="80">
        <f t="shared" si="109"/>
        <v>0.46766060604640641</v>
      </c>
      <c r="W94" s="236">
        <f>L94/L92</f>
        <v>0.48649671200656552</v>
      </c>
      <c r="Y94" s="105">
        <f t="shared" si="54"/>
        <v>0.10124498599339254</v>
      </c>
      <c r="Z94" s="106">
        <f t="shared" si="55"/>
        <v>1.8836105960159111</v>
      </c>
    </row>
    <row r="97" spans="1:14" x14ac:dyDescent="0.25">
      <c r="A97" s="1" t="s">
        <v>26</v>
      </c>
      <c r="N97" s="1"/>
    </row>
    <row r="98" spans="1:14" ht="15.75" thickBot="1" x14ac:dyDescent="0.3"/>
    <row r="99" spans="1:14" ht="24" customHeight="1" x14ac:dyDescent="0.25">
      <c r="A99" s="460" t="s">
        <v>35</v>
      </c>
      <c r="B99" s="490"/>
      <c r="C99" s="462">
        <v>2016</v>
      </c>
      <c r="D99" s="464">
        <v>2017</v>
      </c>
      <c r="E99" s="472">
        <v>2018</v>
      </c>
      <c r="F99" s="472">
        <v>2019</v>
      </c>
      <c r="G99" s="472">
        <v>2020</v>
      </c>
      <c r="H99" s="464">
        <v>2021</v>
      </c>
      <c r="I99" s="464">
        <v>2022</v>
      </c>
      <c r="J99" s="468">
        <v>2023</v>
      </c>
      <c r="K99" s="470" t="str">
        <f>K5</f>
        <v>janeiro - março</v>
      </c>
      <c r="L99" s="471"/>
      <c r="N99" s="466" t="s">
        <v>94</v>
      </c>
    </row>
    <row r="100" spans="1:14" ht="21.75" customHeight="1" thickBot="1" x14ac:dyDescent="0.3">
      <c r="A100" s="491"/>
      <c r="B100" s="492"/>
      <c r="C100" s="493"/>
      <c r="D100" s="484"/>
      <c r="E100" s="487"/>
      <c r="F100" s="487"/>
      <c r="G100" s="487"/>
      <c r="H100" s="484"/>
      <c r="I100" s="484"/>
      <c r="J100" s="498"/>
      <c r="K100" s="166">
        <v>2023</v>
      </c>
      <c r="L100" s="168">
        <v>2024</v>
      </c>
      <c r="N100" s="467"/>
    </row>
    <row r="101" spans="1:14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L116" si="110">D54/D7</f>
        <v>3.1804030646425181</v>
      </c>
      <c r="E101" s="133">
        <f t="shared" si="110"/>
        <v>3.2743204425841306</v>
      </c>
      <c r="F101" s="133">
        <f t="shared" si="110"/>
        <v>3.2864474761518645</v>
      </c>
      <c r="G101" s="133">
        <f t="shared" ref="G101:H101" si="111">G54/G7</f>
        <v>3.2671922631423351</v>
      </c>
      <c r="H101" s="133">
        <f t="shared" si="111"/>
        <v>3.3284059883369497</v>
      </c>
      <c r="I101" s="133">
        <f t="shared" ref="I101" si="112">I54/I7</f>
        <v>3.5486245541954045</v>
      </c>
      <c r="J101" s="125">
        <f t="shared" si="110"/>
        <v>3.7289862778964831</v>
      </c>
      <c r="K101" s="200">
        <f t="shared" si="110"/>
        <v>3.5723387719546609</v>
      </c>
      <c r="L101" s="185">
        <f t="shared" si="110"/>
        <v>3.7214744838415914</v>
      </c>
      <c r="N101" s="23">
        <f>(L101-K101)/K101</f>
        <v>4.1747359757072701E-2</v>
      </c>
    </row>
    <row r="102" spans="1:14" ht="20.100000000000001" customHeight="1" x14ac:dyDescent="0.25">
      <c r="A102" s="24"/>
      <c r="B102" t="s">
        <v>85</v>
      </c>
      <c r="C102" s="243">
        <f t="shared" ref="C102:L117" si="113">C55/C8</f>
        <v>3.3902505589553571</v>
      </c>
      <c r="D102" s="244">
        <f t="shared" si="113"/>
        <v>3.3264493793849317</v>
      </c>
      <c r="E102" s="244">
        <f t="shared" si="110"/>
        <v>3.1549509809327407</v>
      </c>
      <c r="F102" s="244">
        <f t="shared" si="110"/>
        <v>3.0478239172979733</v>
      </c>
      <c r="G102" s="244">
        <f t="shared" ref="G102:H102" si="114">G55/G8</f>
        <v>3.3095356561730966</v>
      </c>
      <c r="H102" s="244">
        <f t="shared" si="114"/>
        <v>3.2156203604438418</v>
      </c>
      <c r="I102" s="244">
        <f t="shared" ref="I102" si="115">I55/I8</f>
        <v>2.9978487753916618</v>
      </c>
      <c r="J102" s="118">
        <f t="shared" si="113"/>
        <v>3.0374071354251817</v>
      </c>
      <c r="K102" s="165">
        <f t="shared" si="110"/>
        <v>3.091001785138177</v>
      </c>
      <c r="L102" s="184">
        <f t="shared" si="110"/>
        <v>2.8871095965414564</v>
      </c>
      <c r="N102" s="241">
        <f t="shared" ref="N102:N141" si="116">(L102-K102)/K102</f>
        <v>-6.5963141651050855E-2</v>
      </c>
    </row>
    <row r="103" spans="1:14" ht="20.100000000000001" customHeight="1" thickBot="1" x14ac:dyDescent="0.3">
      <c r="A103" s="24"/>
      <c r="B103" t="s">
        <v>86</v>
      </c>
      <c r="C103" s="243">
        <f t="shared" si="113"/>
        <v>3.0992542341842744</v>
      </c>
      <c r="D103" s="244">
        <f t="shared" si="113"/>
        <v>3.1766314351302305</v>
      </c>
      <c r="E103" s="244">
        <f t="shared" si="110"/>
        <v>3.2781084789864363</v>
      </c>
      <c r="F103" s="244">
        <f t="shared" si="110"/>
        <v>3.2942250757422418</v>
      </c>
      <c r="G103" s="244">
        <f t="shared" ref="G103:H103" si="117">G56/G9</f>
        <v>3.2660159387008676</v>
      </c>
      <c r="H103" s="244">
        <f t="shared" si="117"/>
        <v>3.3324889773592208</v>
      </c>
      <c r="I103" s="244">
        <f t="shared" ref="I103" si="118">I56/I9</f>
        <v>3.5793802037119131</v>
      </c>
      <c r="J103" s="118">
        <f t="shared" si="113"/>
        <v>3.7751476296122175</v>
      </c>
      <c r="K103" s="165">
        <f t="shared" si="110"/>
        <v>3.601649367416099</v>
      </c>
      <c r="L103" s="184">
        <f t="shared" si="110"/>
        <v>3.7863150228591724</v>
      </c>
      <c r="N103" s="34">
        <f t="shared" si="116"/>
        <v>5.1272524503282388E-2</v>
      </c>
    </row>
    <row r="104" spans="1:14" ht="20.100000000000001" customHeight="1" thickBot="1" x14ac:dyDescent="0.3">
      <c r="A104" s="5" t="s">
        <v>17</v>
      </c>
      <c r="B104" s="6"/>
      <c r="C104" s="113">
        <f t="shared" si="113"/>
        <v>3.0683299669482187</v>
      </c>
      <c r="D104" s="133">
        <f t="shared" si="113"/>
        <v>3.4523042163670796</v>
      </c>
      <c r="E104" s="133">
        <f t="shared" si="110"/>
        <v>4.9327896800144559</v>
      </c>
      <c r="F104" s="133">
        <f t="shared" si="110"/>
        <v>5.4892722757062522</v>
      </c>
      <c r="G104" s="133">
        <f t="shared" ref="G104:H104" si="119">G57/G10</f>
        <v>6.0537592649209637</v>
      </c>
      <c r="H104" s="133">
        <f t="shared" si="119"/>
        <v>6.8455806236617081</v>
      </c>
      <c r="I104" s="133">
        <f t="shared" ref="I104" si="120">I57/I10</f>
        <v>8.1224392578117985</v>
      </c>
      <c r="J104" s="125">
        <f t="shared" si="113"/>
        <v>8.6348328385917537</v>
      </c>
      <c r="K104" s="200">
        <f t="shared" si="110"/>
        <v>8.9400205763841143</v>
      </c>
      <c r="L104" s="185">
        <f t="shared" si="110"/>
        <v>9.8564512093297214</v>
      </c>
      <c r="N104" s="23">
        <f t="shared" si="116"/>
        <v>0.1025087834100117</v>
      </c>
    </row>
    <row r="105" spans="1:14" ht="20.100000000000001" customHeight="1" x14ac:dyDescent="0.25">
      <c r="A105" s="24"/>
      <c r="B105" t="s">
        <v>85</v>
      </c>
      <c r="C105" s="243">
        <f t="shared" si="113"/>
        <v>3.003180074922565</v>
      </c>
      <c r="D105" s="244">
        <f t="shared" si="113"/>
        <v>3.3526690676270507</v>
      </c>
      <c r="E105" s="244">
        <f t="shared" si="110"/>
        <v>4.8271347369765607</v>
      </c>
      <c r="F105" s="244">
        <f t="shared" si="110"/>
        <v>5.0853207757354806</v>
      </c>
      <c r="G105" s="244">
        <f t="shared" ref="G105:H105" si="121">G58/G11</f>
        <v>6.0117609230655074</v>
      </c>
      <c r="H105" s="244">
        <f t="shared" si="121"/>
        <v>6.9809759646981506</v>
      </c>
      <c r="I105" s="244">
        <f t="shared" ref="I105" si="122">I58/I11</f>
        <v>8.9303277374084526</v>
      </c>
      <c r="J105" s="118">
        <f t="shared" si="113"/>
        <v>9.239980995029196</v>
      </c>
      <c r="K105" s="165">
        <f t="shared" si="110"/>
        <v>9.9920834595403996</v>
      </c>
      <c r="L105" s="184">
        <f t="shared" si="110"/>
        <v>11.081483898674581</v>
      </c>
      <c r="N105" s="241">
        <f t="shared" si="116"/>
        <v>0.10902635506852437</v>
      </c>
    </row>
    <row r="106" spans="1:14" ht="20.100000000000001" customHeight="1" thickBot="1" x14ac:dyDescent="0.3">
      <c r="A106" s="24"/>
      <c r="B106" t="s">
        <v>86</v>
      </c>
      <c r="C106" s="243">
        <f t="shared" si="113"/>
        <v>3.669365721997301</v>
      </c>
      <c r="D106" s="244">
        <f t="shared" si="113"/>
        <v>4.2553539176055732</v>
      </c>
      <c r="E106" s="244">
        <f t="shared" si="110"/>
        <v>5.2304969856932901</v>
      </c>
      <c r="F106" s="244">
        <f t="shared" si="110"/>
        <v>6.2601889208320252</v>
      </c>
      <c r="G106" s="244">
        <f t="shared" ref="G106:H106" si="123">G59/G12</f>
        <v>6.1383217131474099</v>
      </c>
      <c r="H106" s="244">
        <f t="shared" si="123"/>
        <v>6.6389396381873542</v>
      </c>
      <c r="I106" s="244">
        <f t="shared" ref="I106" si="124">I59/I12</f>
        <v>7.149740079096472</v>
      </c>
      <c r="J106" s="118">
        <f t="shared" si="113"/>
        <v>7.8955011925137919</v>
      </c>
      <c r="K106" s="165">
        <f t="shared" si="110"/>
        <v>7.6710793964921216</v>
      </c>
      <c r="L106" s="184">
        <f t="shared" si="110"/>
        <v>8.0483502633943882</v>
      </c>
      <c r="N106" s="34">
        <f t="shared" si="116"/>
        <v>4.9180936267559344E-2</v>
      </c>
    </row>
    <row r="107" spans="1:14" ht="20.100000000000001" customHeight="1" thickBot="1" x14ac:dyDescent="0.3">
      <c r="A107" s="5" t="s">
        <v>14</v>
      </c>
      <c r="B107" s="6"/>
      <c r="C107" s="113">
        <f t="shared" si="113"/>
        <v>4.6082630427651941</v>
      </c>
      <c r="D107" s="133">
        <f t="shared" si="113"/>
        <v>4.758014830125072</v>
      </c>
      <c r="E107" s="133">
        <f t="shared" si="110"/>
        <v>5.2158887373037963</v>
      </c>
      <c r="F107" s="133">
        <f t="shared" si="110"/>
        <v>5.8826120227282956</v>
      </c>
      <c r="G107" s="133">
        <f t="shared" ref="G107:H107" si="125">G60/G13</f>
        <v>5.924750748432853</v>
      </c>
      <c r="H107" s="133">
        <f t="shared" si="125"/>
        <v>6.1938970060852334</v>
      </c>
      <c r="I107" s="133">
        <f t="shared" ref="I107" si="126">I60/I13</f>
        <v>6.4556496487018409</v>
      </c>
      <c r="J107" s="125">
        <f t="shared" si="113"/>
        <v>6.6735882052921678</v>
      </c>
      <c r="K107" s="200">
        <f t="shared" si="110"/>
        <v>6.3322507453802199</v>
      </c>
      <c r="L107" s="185">
        <f t="shared" si="110"/>
        <v>6.6041831595635543</v>
      </c>
      <c r="N107" s="23">
        <f t="shared" si="116"/>
        <v>4.2944037612807164E-2</v>
      </c>
    </row>
    <row r="108" spans="1:14" ht="20.100000000000001" customHeight="1" x14ac:dyDescent="0.25">
      <c r="A108" s="24"/>
      <c r="B108" t="s">
        <v>85</v>
      </c>
      <c r="C108" s="243">
        <f t="shared" si="113"/>
        <v>1.7211880993733839</v>
      </c>
      <c r="D108" s="244">
        <f t="shared" si="113"/>
        <v>1.9959343887231404</v>
      </c>
      <c r="E108" s="244">
        <f t="shared" si="110"/>
        <v>2.4975377130397378</v>
      </c>
      <c r="F108" s="244">
        <f t="shared" si="110"/>
        <v>2.9968969543271862</v>
      </c>
      <c r="G108" s="244">
        <f t="shared" ref="G108:H108" si="127">G61/G14</f>
        <v>3.3948232088674222</v>
      </c>
      <c r="H108" s="244">
        <f t="shared" si="127"/>
        <v>3.6931763696773587</v>
      </c>
      <c r="I108" s="244">
        <f t="shared" ref="I108" si="128">I61/I14</f>
        <v>4.3688614856199344</v>
      </c>
      <c r="J108" s="118">
        <f t="shared" si="113"/>
        <v>4.8660912128011917</v>
      </c>
      <c r="K108" s="165">
        <f t="shared" si="110"/>
        <v>3.5788563937077971</v>
      </c>
      <c r="L108" s="184">
        <f t="shared" si="110"/>
        <v>4.8163500371188865</v>
      </c>
      <c r="N108" s="241">
        <f t="shared" si="116"/>
        <v>0.3457790722161419</v>
      </c>
    </row>
    <row r="109" spans="1:14" ht="20.100000000000001" customHeight="1" thickBot="1" x14ac:dyDescent="0.3">
      <c r="A109" s="24"/>
      <c r="B109" t="s">
        <v>86</v>
      </c>
      <c r="C109" s="243">
        <f t="shared" si="113"/>
        <v>5.0788326906901489</v>
      </c>
      <c r="D109" s="244">
        <f t="shared" si="113"/>
        <v>5.0760587240005988</v>
      </c>
      <c r="E109" s="244">
        <f t="shared" si="110"/>
        <v>5.4829726419442419</v>
      </c>
      <c r="F109" s="244">
        <f t="shared" si="110"/>
        <v>6.0456739587301671</v>
      </c>
      <c r="G109" s="244">
        <f t="shared" ref="G109:H109" si="129">G62/G15</f>
        <v>6.0206046502005215</v>
      </c>
      <c r="H109" s="244">
        <f t="shared" si="129"/>
        <v>6.2906978598650767</v>
      </c>
      <c r="I109" s="244">
        <f t="shared" ref="I109" si="130">I62/I15</f>
        <v>6.5245822569143144</v>
      </c>
      <c r="J109" s="118">
        <f t="shared" si="113"/>
        <v>6.7321169715856835</v>
      </c>
      <c r="K109" s="165">
        <f t="shared" si="110"/>
        <v>6.4442919166675408</v>
      </c>
      <c r="L109" s="184">
        <f t="shared" si="110"/>
        <v>6.6555990785006349</v>
      </c>
      <c r="N109" s="34">
        <f t="shared" si="116"/>
        <v>3.2789818426221279E-2</v>
      </c>
    </row>
    <row r="110" spans="1:14" ht="20.100000000000001" customHeight="1" thickBot="1" x14ac:dyDescent="0.3">
      <c r="A110" s="5" t="s">
        <v>8</v>
      </c>
      <c r="B110" s="6"/>
      <c r="C110" s="113">
        <f t="shared" si="113"/>
        <v>1.8313554028732042</v>
      </c>
      <c r="D110" s="133">
        <f t="shared" si="113"/>
        <v>2.1490453320838703</v>
      </c>
      <c r="E110" s="133">
        <f t="shared" si="110"/>
        <v>1.8330268616317045</v>
      </c>
      <c r="F110" s="133">
        <f t="shared" si="110"/>
        <v>1.8614387112903401</v>
      </c>
      <c r="G110" s="133">
        <f t="shared" ref="G110" si="131">G63/G16</f>
        <v>2.0368236331900675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13"/>
        <v>1.8313554028732042</v>
      </c>
      <c r="D111" s="244">
        <f t="shared" si="113"/>
        <v>2.1490453320838703</v>
      </c>
      <c r="E111" s="244">
        <f t="shared" si="110"/>
        <v>1.8330268616317045</v>
      </c>
      <c r="F111" s="244">
        <f t="shared" si="110"/>
        <v>1.8614387112903401</v>
      </c>
      <c r="G111" s="244">
        <f t="shared" ref="G111" si="132">G64/G17</f>
        <v>2.0368236331900675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3"/>
        <v>3.4174447174447176</v>
      </c>
      <c r="D112" s="133">
        <f t="shared" si="113"/>
        <v>3.5232390991854334</v>
      </c>
      <c r="E112" s="133">
        <f t="shared" si="110"/>
        <v>3.3732123411978221</v>
      </c>
      <c r="F112" s="133">
        <f t="shared" si="110"/>
        <v>4.1576092415871422</v>
      </c>
      <c r="G112" s="133">
        <f t="shared" ref="G112:H112" si="133">G65/G18</f>
        <v>4.3125341492733034</v>
      </c>
      <c r="H112" s="133">
        <f t="shared" si="133"/>
        <v>4.0231084939329049</v>
      </c>
      <c r="I112" s="133">
        <f t="shared" ref="I112" si="134">I65/I18</f>
        <v>4.4991700489309716</v>
      </c>
      <c r="J112" s="125">
        <f t="shared" si="113"/>
        <v>6.0732528660782163</v>
      </c>
      <c r="K112" s="200">
        <f t="shared" si="110"/>
        <v>6.2429734932622543</v>
      </c>
      <c r="L112" s="185">
        <f t="shared" si="110"/>
        <v>6.2027409497487724</v>
      </c>
      <c r="N112" s="23">
        <f t="shared" si="116"/>
        <v>-6.4444520799107835E-3</v>
      </c>
    </row>
    <row r="113" spans="1:14" ht="20.100000000000001" customHeight="1" x14ac:dyDescent="0.25">
      <c r="A113" s="24"/>
      <c r="B113" t="s">
        <v>85</v>
      </c>
      <c r="C113" s="243">
        <f t="shared" si="113"/>
        <v>2.8253545024845472</v>
      </c>
      <c r="D113" s="244">
        <f t="shared" si="113"/>
        <v>2.9056913711469705</v>
      </c>
      <c r="E113" s="244">
        <f t="shared" si="110"/>
        <v>2.9232299484582693</v>
      </c>
      <c r="F113" s="244">
        <f t="shared" si="110"/>
        <v>3.1872068230277186</v>
      </c>
      <c r="G113" s="244">
        <f t="shared" ref="G113:H113" si="135">G66/G19</f>
        <v>3.16734693877551</v>
      </c>
      <c r="H113" s="244">
        <f t="shared" si="135"/>
        <v>2.9105640386413212</v>
      </c>
      <c r="I113" s="244">
        <f t="shared" ref="I113" si="136">I66/I19</f>
        <v>3.0223614838155037</v>
      </c>
      <c r="J113" s="118">
        <f t="shared" si="113"/>
        <v>3.1201225587184092</v>
      </c>
      <c r="K113" s="165">
        <f t="shared" si="110"/>
        <v>3.1666671563255604</v>
      </c>
      <c r="L113" s="184">
        <f t="shared" si="110"/>
        <v>3.5553339268223572</v>
      </c>
      <c r="N113" s="241">
        <f t="shared" si="116"/>
        <v>0.12273685591503274</v>
      </c>
    </row>
    <row r="114" spans="1:14" ht="20.100000000000001" customHeight="1" thickBot="1" x14ac:dyDescent="0.3">
      <c r="A114" s="24"/>
      <c r="B114" t="s">
        <v>86</v>
      </c>
      <c r="C114" s="243">
        <f t="shared" si="113"/>
        <v>4.6514271280626422</v>
      </c>
      <c r="D114" s="244">
        <f t="shared" si="113"/>
        <v>5.023474178403756</v>
      </c>
      <c r="E114" s="244">
        <f t="shared" si="110"/>
        <v>5.2054491899852726</v>
      </c>
      <c r="F114" s="244">
        <f t="shared" si="110"/>
        <v>6.4955479452054794</v>
      </c>
      <c r="G114" s="244">
        <f t="shared" ref="G114:H114" si="137">G67/G20</f>
        <v>5.7833250124812778</v>
      </c>
      <c r="H114" s="244">
        <f t="shared" si="137"/>
        <v>5.5137787056367431</v>
      </c>
      <c r="I114" s="244">
        <f t="shared" ref="I114" si="138">I67/I20</f>
        <v>6.7874834566516196</v>
      </c>
      <c r="J114" s="118">
        <f t="shared" si="113"/>
        <v>8.6812365456301652</v>
      </c>
      <c r="K114" s="165">
        <f t="shared" si="110"/>
        <v>9.5352537144959282</v>
      </c>
      <c r="L114" s="184">
        <f t="shared" si="110"/>
        <v>7.4712313624706148</v>
      </c>
      <c r="N114" s="34">
        <f t="shared" si="116"/>
        <v>-0.21646223727508082</v>
      </c>
    </row>
    <row r="115" spans="1:14" ht="20.100000000000001" customHeight="1" thickBot="1" x14ac:dyDescent="0.3">
      <c r="A115" s="5" t="s">
        <v>18</v>
      </c>
      <c r="B115" s="6"/>
      <c r="C115" s="113">
        <f t="shared" si="113"/>
        <v>2.1756047266454122</v>
      </c>
      <c r="D115" s="133">
        <f t="shared" si="113"/>
        <v>2.6124092046803837</v>
      </c>
      <c r="E115" s="133">
        <f t="shared" si="110"/>
        <v>2.3239647922346882</v>
      </c>
      <c r="F115" s="133">
        <f t="shared" si="110"/>
        <v>2.6343167682601587</v>
      </c>
      <c r="G115" s="133">
        <f t="shared" ref="G115:H115" si="139">G68/G21</f>
        <v>3.4169438408825004</v>
      </c>
      <c r="H115" s="133">
        <f t="shared" si="139"/>
        <v>4.4149541795931206</v>
      </c>
      <c r="I115" s="133">
        <f t="shared" ref="I115" si="140">I68/I21</f>
        <v>5.4063834253942114</v>
      </c>
      <c r="J115" s="125">
        <f t="shared" si="113"/>
        <v>5.1274945815973378</v>
      </c>
      <c r="K115" s="200">
        <f t="shared" si="110"/>
        <v>5.1805706347655169</v>
      </c>
      <c r="L115" s="185">
        <f t="shared" si="110"/>
        <v>4.8945549151846812</v>
      </c>
      <c r="N115" s="23">
        <f t="shared" si="116"/>
        <v>-5.5209307959523918E-2</v>
      </c>
    </row>
    <row r="116" spans="1:14" ht="20.100000000000001" customHeight="1" x14ac:dyDescent="0.25">
      <c r="A116" s="24"/>
      <c r="B116" t="s">
        <v>85</v>
      </c>
      <c r="C116" s="243">
        <f t="shared" si="113"/>
        <v>1.6828280230202874</v>
      </c>
      <c r="D116" s="244">
        <f t="shared" si="113"/>
        <v>1.9073363154958254</v>
      </c>
      <c r="E116" s="244">
        <f t="shared" si="110"/>
        <v>1.697864875860575</v>
      </c>
      <c r="F116" s="244">
        <f t="shared" si="110"/>
        <v>1.872614248860798</v>
      </c>
      <c r="G116" s="244">
        <f t="shared" ref="G116:H116" si="141">G69/G22</f>
        <v>2.3470665178296271</v>
      </c>
      <c r="H116" s="244">
        <f t="shared" si="141"/>
        <v>2.8015302727877578</v>
      </c>
      <c r="I116" s="244">
        <f t="shared" ref="I116" si="142">I69/I22</f>
        <v>3.7856742571880986</v>
      </c>
      <c r="J116" s="118">
        <f t="shared" si="113"/>
        <v>4.7247555662680485</v>
      </c>
      <c r="K116" s="165">
        <f t="shared" si="110"/>
        <v>4.0539798698229861</v>
      </c>
      <c r="L116" s="184">
        <f t="shared" si="110"/>
        <v>4.8180639503652021</v>
      </c>
      <c r="N116" s="241">
        <f t="shared" si="116"/>
        <v>0.18847752210855925</v>
      </c>
    </row>
    <row r="117" spans="1:14" ht="20.100000000000001" customHeight="1" thickBot="1" x14ac:dyDescent="0.3">
      <c r="A117" s="24"/>
      <c r="B117" t="s">
        <v>86</v>
      </c>
      <c r="C117" s="243">
        <f t="shared" si="113"/>
        <v>3.6264928396707234</v>
      </c>
      <c r="D117" s="244">
        <f t="shared" si="113"/>
        <v>4.3545684530287856</v>
      </c>
      <c r="E117" s="244">
        <f t="shared" si="113"/>
        <v>4.5797611852218481</v>
      </c>
      <c r="F117" s="244">
        <f t="shared" si="113"/>
        <v>4.6582152723907511</v>
      </c>
      <c r="G117" s="244">
        <f t="shared" ref="G117:H117" si="143">G70/G23</f>
        <v>5.0913943343444199</v>
      </c>
      <c r="H117" s="244">
        <f t="shared" si="143"/>
        <v>5.8614842330739405</v>
      </c>
      <c r="I117" s="244">
        <f t="shared" ref="I117" si="144">I70/I23</f>
        <v>5.9763939703220084</v>
      </c>
      <c r="J117" s="118">
        <f t="shared" si="113"/>
        <v>5.180325260314449</v>
      </c>
      <c r="K117" s="165">
        <f t="shared" si="113"/>
        <v>5.4118334810470783</v>
      </c>
      <c r="L117" s="184">
        <f t="shared" si="113"/>
        <v>4.9007507942296655</v>
      </c>
      <c r="N117" s="34">
        <f t="shared" si="116"/>
        <v>-9.4437991968394558E-2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5">C71/C24</f>
        <v>3.0944530831492969</v>
      </c>
      <c r="D118" s="133">
        <f t="shared" si="145"/>
        <v>3.0633340492995158</v>
      </c>
      <c r="E118" s="133">
        <f t="shared" si="145"/>
        <v>3.1628049484462837</v>
      </c>
      <c r="F118" s="133">
        <f t="shared" si="145"/>
        <v>3.3549586599272225</v>
      </c>
      <c r="G118" s="133">
        <f t="shared" ref="G118:H118" si="146">G71/G24</f>
        <v>3.5277086706265339</v>
      </c>
      <c r="H118" s="133">
        <f t="shared" si="146"/>
        <v>3.7201652026273089</v>
      </c>
      <c r="I118" s="133">
        <f t="shared" ref="I118" si="147">I71/I24</f>
        <v>3.8275086841265828</v>
      </c>
      <c r="J118" s="125">
        <f t="shared" si="145"/>
        <v>4.1799686091186894</v>
      </c>
      <c r="K118" s="200">
        <f t="shared" si="145"/>
        <v>4.0154286989525536</v>
      </c>
      <c r="L118" s="185">
        <f t="shared" si="145"/>
        <v>4.1401996319970298</v>
      </c>
      <c r="N118" s="23">
        <f t="shared" si="116"/>
        <v>3.1072879734366433E-2</v>
      </c>
    </row>
    <row r="119" spans="1:14" ht="20.100000000000001" customHeight="1" x14ac:dyDescent="0.25">
      <c r="A119" s="24"/>
      <c r="B119" t="s">
        <v>85</v>
      </c>
      <c r="C119" s="243">
        <f t="shared" si="145"/>
        <v>1.3984592390442734</v>
      </c>
      <c r="D119" s="244">
        <f t="shared" si="145"/>
        <v>1.356311122936936</v>
      </c>
      <c r="E119" s="244">
        <f t="shared" si="145"/>
        <v>1.4408217398954686</v>
      </c>
      <c r="F119" s="244">
        <f t="shared" si="145"/>
        <v>1.5147026508782961</v>
      </c>
      <c r="G119" s="244">
        <f t="shared" ref="G119:H119" si="148">G72/G25</f>
        <v>1.6377704152503363</v>
      </c>
      <c r="H119" s="244">
        <f t="shared" si="148"/>
        <v>1.6609621344832233</v>
      </c>
      <c r="I119" s="244">
        <f t="shared" ref="I119" si="149">I72/I25</f>
        <v>1.6551592021269539</v>
      </c>
      <c r="J119" s="118">
        <f t="shared" si="145"/>
        <v>1.7214184073282555</v>
      </c>
      <c r="K119" s="165">
        <f t="shared" si="145"/>
        <v>1.7476898404733483</v>
      </c>
      <c r="L119" s="184">
        <f t="shared" si="145"/>
        <v>1.840552127511629</v>
      </c>
      <c r="N119" s="241">
        <f t="shared" si="116"/>
        <v>5.3134306149613862E-2</v>
      </c>
    </row>
    <row r="120" spans="1:14" ht="20.100000000000001" customHeight="1" thickBot="1" x14ac:dyDescent="0.3">
      <c r="A120" s="24"/>
      <c r="B120" t="s">
        <v>86</v>
      </c>
      <c r="C120" s="243">
        <f t="shared" si="145"/>
        <v>3.6702806122448979</v>
      </c>
      <c r="D120" s="244">
        <f t="shared" si="145"/>
        <v>3.9235036631512532</v>
      </c>
      <c r="E120" s="244">
        <f t="shared" si="145"/>
        <v>4.2516334741055983</v>
      </c>
      <c r="F120" s="244">
        <f t="shared" si="145"/>
        <v>4.385953011614764</v>
      </c>
      <c r="G120" s="244">
        <f t="shared" ref="G120:H120" si="150">G73/G26</f>
        <v>4.2956705988071953</v>
      </c>
      <c r="H120" s="244">
        <f t="shared" si="150"/>
        <v>4.4130116562252484</v>
      </c>
      <c r="I120" s="244">
        <f t="shared" ref="I120" si="151">I73/I26</f>
        <v>4.4437347518253594</v>
      </c>
      <c r="J120" s="118">
        <f t="shared" si="145"/>
        <v>4.7870516076117937</v>
      </c>
      <c r="K120" s="165">
        <f t="shared" si="145"/>
        <v>4.5169524528431975</v>
      </c>
      <c r="L120" s="184">
        <f t="shared" si="145"/>
        <v>4.7215818407262269</v>
      </c>
      <c r="N120" s="34">
        <f t="shared" si="116"/>
        <v>4.5302533072763558E-2</v>
      </c>
    </row>
    <row r="121" spans="1:14" ht="20.100000000000001" customHeight="1" thickBot="1" x14ac:dyDescent="0.3">
      <c r="A121" s="5" t="s">
        <v>84</v>
      </c>
      <c r="B121" s="6"/>
      <c r="C121" s="113">
        <f t="shared" si="145"/>
        <v>3.6242080016250129</v>
      </c>
      <c r="D121" s="133">
        <f t="shared" si="145"/>
        <v>3.8319918871902581</v>
      </c>
      <c r="E121" s="133">
        <f t="shared" si="145"/>
        <v>3.9938925411898385</v>
      </c>
      <c r="F121" s="133">
        <f t="shared" si="145"/>
        <v>3.769083871133954</v>
      </c>
      <c r="G121" s="133">
        <f t="shared" ref="G121:H121" si="152">G74/G27</f>
        <v>3.9081079730067483</v>
      </c>
      <c r="H121" s="133">
        <f t="shared" si="152"/>
        <v>3.7462922746351368</v>
      </c>
      <c r="I121" s="133">
        <f t="shared" ref="I121" si="153">I74/I27</f>
        <v>3.6057495175988334</v>
      </c>
      <c r="J121" s="125">
        <f t="shared" si="145"/>
        <v>3.7407064180499452</v>
      </c>
      <c r="K121" s="200">
        <f t="shared" si="145"/>
        <v>3.524969782434026</v>
      </c>
      <c r="L121" s="185">
        <f t="shared" si="145"/>
        <v>4.1055387331407669</v>
      </c>
      <c r="N121" s="23">
        <f t="shared" si="116"/>
        <v>0.1647018234311933</v>
      </c>
    </row>
    <row r="122" spans="1:14" ht="20.100000000000001" customHeight="1" x14ac:dyDescent="0.25">
      <c r="A122" s="24"/>
      <c r="B122" t="s">
        <v>85</v>
      </c>
      <c r="C122" s="243">
        <f t="shared" si="145"/>
        <v>2.268099490944004</v>
      </c>
      <c r="D122" s="244">
        <f t="shared" si="145"/>
        <v>2.4100976750584673</v>
      </c>
      <c r="E122" s="244">
        <f t="shared" si="145"/>
        <v>2.4694698289017758</v>
      </c>
      <c r="F122" s="244">
        <f t="shared" si="145"/>
        <v>2.4741180153726572</v>
      </c>
      <c r="G122" s="244">
        <f t="shared" ref="G122:H122" si="154">G75/G28</f>
        <v>2.5058491201929898</v>
      </c>
      <c r="H122" s="244">
        <f t="shared" si="154"/>
        <v>2.2966982105664768</v>
      </c>
      <c r="I122" s="244">
        <f t="shared" ref="I122" si="155">I75/I28</f>
        <v>2.2431731430783897</v>
      </c>
      <c r="J122" s="118">
        <f t="shared" si="145"/>
        <v>2.3248187897048491</v>
      </c>
      <c r="K122" s="165">
        <f t="shared" si="145"/>
        <v>2.3124596620438327</v>
      </c>
      <c r="L122" s="184">
        <f t="shared" si="145"/>
        <v>2.3199016101433583</v>
      </c>
      <c r="N122" s="241">
        <f t="shared" si="116"/>
        <v>3.2181958551216984E-3</v>
      </c>
    </row>
    <row r="123" spans="1:14" ht="20.100000000000001" customHeight="1" thickBot="1" x14ac:dyDescent="0.3">
      <c r="A123" s="24"/>
      <c r="B123" t="s">
        <v>86</v>
      </c>
      <c r="C123" s="243">
        <f t="shared" si="145"/>
        <v>4.4933625624162712</v>
      </c>
      <c r="D123" s="244">
        <f t="shared" si="145"/>
        <v>4.5026574565103257</v>
      </c>
      <c r="E123" s="244">
        <f t="shared" si="145"/>
        <v>5.2515960362015077</v>
      </c>
      <c r="F123" s="244">
        <f t="shared" si="145"/>
        <v>5.6843844802810155</v>
      </c>
      <c r="G123" s="244">
        <f t="shared" ref="G123:H123" si="156">G76/G29</f>
        <v>5.7192318266168751</v>
      </c>
      <c r="H123" s="244">
        <f t="shared" si="156"/>
        <v>5.3477948416742969</v>
      </c>
      <c r="I123" s="244">
        <f t="shared" ref="I123" si="157">I76/I29</f>
        <v>4.8908522165084802</v>
      </c>
      <c r="J123" s="118">
        <f t="shared" si="145"/>
        <v>5.0697895276239198</v>
      </c>
      <c r="K123" s="165">
        <f t="shared" si="145"/>
        <v>4.6776858116726059</v>
      </c>
      <c r="L123" s="184">
        <f t="shared" si="145"/>
        <v>5.1805110499415319</v>
      </c>
      <c r="N123" s="34">
        <f t="shared" si="116"/>
        <v>0.10749444458500948</v>
      </c>
    </row>
    <row r="124" spans="1:14" ht="20.100000000000001" customHeight="1" thickBot="1" x14ac:dyDescent="0.3">
      <c r="A124" s="5" t="s">
        <v>9</v>
      </c>
      <c r="B124" s="6"/>
      <c r="C124" s="113">
        <f t="shared" si="145"/>
        <v>2.9725197434027817</v>
      </c>
      <c r="D124" s="133">
        <f t="shared" si="145"/>
        <v>3.0922176967130417</v>
      </c>
      <c r="E124" s="133">
        <f t="shared" si="145"/>
        <v>3.3400513414949007</v>
      </c>
      <c r="F124" s="133">
        <f t="shared" si="145"/>
        <v>3.3903876616029951</v>
      </c>
      <c r="G124" s="133">
        <f t="shared" ref="G124:H124" si="158">G77/G30</f>
        <v>3.4035176225303028</v>
      </c>
      <c r="H124" s="133">
        <f t="shared" si="158"/>
        <v>3.5315880702886275</v>
      </c>
      <c r="I124" s="133">
        <f t="shared" ref="I124" si="159">I77/I30</f>
        <v>3.729413421656663</v>
      </c>
      <c r="J124" s="125">
        <f t="shared" si="145"/>
        <v>3.9026133268947105</v>
      </c>
      <c r="K124" s="200">
        <f t="shared" si="145"/>
        <v>3.803347357756881</v>
      </c>
      <c r="L124" s="185">
        <f t="shared" si="145"/>
        <v>3.8425356679318035</v>
      </c>
      <c r="N124" s="23">
        <f t="shared" si="116"/>
        <v>1.0303636898953847E-2</v>
      </c>
    </row>
    <row r="125" spans="1:14" ht="20.100000000000001" customHeight="1" x14ac:dyDescent="0.25">
      <c r="A125" s="24"/>
      <c r="B125" t="s">
        <v>85</v>
      </c>
      <c r="C125" s="243">
        <f t="shared" si="145"/>
        <v>2.9181149794315773</v>
      </c>
      <c r="D125" s="244">
        <f t="shared" si="145"/>
        <v>3.0410599434693277</v>
      </c>
      <c r="E125" s="244">
        <f t="shared" si="145"/>
        <v>3.298360874358127</v>
      </c>
      <c r="F125" s="244">
        <f t="shared" si="145"/>
        <v>3.3425153652964279</v>
      </c>
      <c r="G125" s="244">
        <f t="shared" ref="G125:H125" si="160">G78/G31</f>
        <v>3.3475191504735813</v>
      </c>
      <c r="H125" s="244">
        <f t="shared" si="160"/>
        <v>3.464746145016671</v>
      </c>
      <c r="I125" s="244">
        <f t="shared" ref="I125" si="161">I78/I31</f>
        <v>3.6513968183680579</v>
      </c>
      <c r="J125" s="118">
        <f t="shared" si="145"/>
        <v>3.8195798681857549</v>
      </c>
      <c r="K125" s="165">
        <f t="shared" si="145"/>
        <v>3.7342768706088862</v>
      </c>
      <c r="L125" s="184">
        <f t="shared" si="145"/>
        <v>3.7702315200514498</v>
      </c>
      <c r="N125" s="241">
        <f t="shared" si="116"/>
        <v>9.6282762870501942E-3</v>
      </c>
    </row>
    <row r="126" spans="1:14" ht="20.100000000000001" customHeight="1" thickBot="1" x14ac:dyDescent="0.3">
      <c r="A126" s="24"/>
      <c r="B126" t="s">
        <v>86</v>
      </c>
      <c r="C126" s="243">
        <f t="shared" si="145"/>
        <v>5.6732394366197187</v>
      </c>
      <c r="D126" s="244">
        <f t="shared" si="145"/>
        <v>5.964771948640033</v>
      </c>
      <c r="E126" s="244">
        <f t="shared" si="145"/>
        <v>6.0453954752200367</v>
      </c>
      <c r="F126" s="244">
        <f t="shared" si="145"/>
        <v>5.3260315078769693</v>
      </c>
      <c r="G126" s="244">
        <f t="shared" ref="G126:H126" si="162">G79/G32</f>
        <v>5.4788778210527243</v>
      </c>
      <c r="H126" s="244">
        <f t="shared" si="162"/>
        <v>6.2383840991223538</v>
      </c>
      <c r="I126" s="244">
        <f t="shared" ref="I126" si="163">I79/I32</f>
        <v>6.7112013747866586</v>
      </c>
      <c r="J126" s="118">
        <f t="shared" si="145"/>
        <v>7.388864620175986</v>
      </c>
      <c r="K126" s="165">
        <f t="shared" si="145"/>
        <v>6.8648627059082488</v>
      </c>
      <c r="L126" s="184">
        <f t="shared" si="145"/>
        <v>7.7933360593935612</v>
      </c>
      <c r="N126" s="34">
        <f t="shared" si="116"/>
        <v>0.1352500979642639</v>
      </c>
    </row>
    <row r="127" spans="1:14" ht="20.100000000000001" customHeight="1" thickBot="1" x14ac:dyDescent="0.3">
      <c r="A127" s="5" t="s">
        <v>12</v>
      </c>
      <c r="B127" s="6"/>
      <c r="C127" s="113">
        <f t="shared" si="145"/>
        <v>2.5870780949019956</v>
      </c>
      <c r="D127" s="133">
        <f t="shared" si="145"/>
        <v>2.6597150384712642</v>
      </c>
      <c r="E127" s="133">
        <f t="shared" si="145"/>
        <v>2.8435620972733431</v>
      </c>
      <c r="F127" s="133">
        <f t="shared" si="145"/>
        <v>2.4043502291056851</v>
      </c>
      <c r="G127" s="133">
        <f t="shared" ref="G127:H127" si="164">G80/G33</f>
        <v>2.4388556619832822</v>
      </c>
      <c r="H127" s="133">
        <f t="shared" si="164"/>
        <v>2.5250854549770492</v>
      </c>
      <c r="I127" s="133">
        <f t="shared" ref="I127" si="165">I80/I33</f>
        <v>2.7056100592744396</v>
      </c>
      <c r="J127" s="125">
        <f t="shared" si="145"/>
        <v>3.0055920838742716</v>
      </c>
      <c r="K127" s="200">
        <f t="shared" si="145"/>
        <v>2.7870494673253567</v>
      </c>
      <c r="L127" s="185">
        <f t="shared" si="145"/>
        <v>3.0407404642610651</v>
      </c>
      <c r="N127" s="23">
        <f t="shared" si="116"/>
        <v>9.1024935118631981E-2</v>
      </c>
    </row>
    <row r="128" spans="1:14" ht="20.100000000000001" customHeight="1" x14ac:dyDescent="0.25">
      <c r="A128" s="24"/>
      <c r="B128" t="s">
        <v>85</v>
      </c>
      <c r="C128" s="243">
        <f t="shared" si="145"/>
        <v>2.3895686024086142</v>
      </c>
      <c r="D128" s="244">
        <f t="shared" si="145"/>
        <v>2.4549275269370896</v>
      </c>
      <c r="E128" s="244">
        <f t="shared" si="145"/>
        <v>2.6163489018828794</v>
      </c>
      <c r="F128" s="244">
        <f t="shared" si="145"/>
        <v>2.2140297106097062</v>
      </c>
      <c r="G128" s="244">
        <f t="shared" ref="G128:H128" si="166">G81/G34</f>
        <v>2.2581991067471696</v>
      </c>
      <c r="H128" s="244">
        <f t="shared" si="166"/>
        <v>2.3334956822091208</v>
      </c>
      <c r="I128" s="244">
        <f t="shared" ref="I128" si="167">I81/I34</f>
        <v>2.5023322456887067</v>
      </c>
      <c r="J128" s="118">
        <f t="shared" si="145"/>
        <v>2.7675731568989259</v>
      </c>
      <c r="K128" s="165">
        <f t="shared" si="145"/>
        <v>2.5893226834248861</v>
      </c>
      <c r="L128" s="184">
        <f t="shared" si="145"/>
        <v>2.7877068058804926</v>
      </c>
      <c r="N128" s="42">
        <f t="shared" si="116"/>
        <v>7.6616222352482E-2</v>
      </c>
    </row>
    <row r="129" spans="1:14" ht="20.100000000000001" customHeight="1" thickBot="1" x14ac:dyDescent="0.3">
      <c r="A129" s="24"/>
      <c r="B129" t="s">
        <v>86</v>
      </c>
      <c r="C129" s="243">
        <f t="shared" si="145"/>
        <v>4.2270905325136185</v>
      </c>
      <c r="D129" s="244">
        <f t="shared" si="145"/>
        <v>4.6068225001104679</v>
      </c>
      <c r="E129" s="244">
        <f t="shared" si="145"/>
        <v>5.0648714846842005</v>
      </c>
      <c r="F129" s="244">
        <f t="shared" si="145"/>
        <v>5.344949230714529</v>
      </c>
      <c r="G129" s="244">
        <f t="shared" ref="G129:H129" si="168">G82/G35</f>
        <v>5.3137135013419572</v>
      </c>
      <c r="H129" s="244">
        <f t="shared" si="168"/>
        <v>5.7135028496273561</v>
      </c>
      <c r="I129" s="244">
        <f t="shared" ref="I129" si="169">I82/I35</f>
        <v>6.4062785183474382</v>
      </c>
      <c r="J129" s="118">
        <f t="shared" si="145"/>
        <v>6.2603053357540732</v>
      </c>
      <c r="K129" s="165">
        <f t="shared" si="145"/>
        <v>5.947058038613025</v>
      </c>
      <c r="L129" s="184">
        <f t="shared" si="145"/>
        <v>5.9113556965059679</v>
      </c>
      <c r="N129" s="159">
        <f t="shared" si="116"/>
        <v>-6.0033619775104029E-3</v>
      </c>
    </row>
    <row r="130" spans="1:14" ht="20.100000000000001" customHeight="1" thickBot="1" x14ac:dyDescent="0.3">
      <c r="A130" s="5" t="s">
        <v>11</v>
      </c>
      <c r="B130" s="6"/>
      <c r="C130" s="113">
        <f t="shared" si="145"/>
        <v>2.7053523323271169</v>
      </c>
      <c r="D130" s="133">
        <f t="shared" si="145"/>
        <v>2.8582163449429099</v>
      </c>
      <c r="E130" s="133">
        <f t="shared" si="145"/>
        <v>2.9886613293918165</v>
      </c>
      <c r="F130" s="133">
        <f t="shared" si="145"/>
        <v>3.0033512190316172</v>
      </c>
      <c r="G130" s="133">
        <f t="shared" ref="G130:H130" si="170">G83/G36</f>
        <v>3.0337369720846326</v>
      </c>
      <c r="H130" s="133">
        <f t="shared" si="170"/>
        <v>3.2037699739392358</v>
      </c>
      <c r="I130" s="133">
        <f t="shared" ref="I130" si="171">I83/I36</f>
        <v>3.4955745603704598</v>
      </c>
      <c r="J130" s="125">
        <f t="shared" si="145"/>
        <v>3.6013520874947651</v>
      </c>
      <c r="K130" s="200">
        <f t="shared" si="145"/>
        <v>3.4289372787552552</v>
      </c>
      <c r="L130" s="185">
        <f t="shared" si="145"/>
        <v>3.5633028248110792</v>
      </c>
      <c r="N130" s="23">
        <f t="shared" si="116"/>
        <v>3.918576956432409E-2</v>
      </c>
    </row>
    <row r="131" spans="1:14" ht="20.100000000000001" customHeight="1" x14ac:dyDescent="0.25">
      <c r="A131" s="24"/>
      <c r="B131" t="s">
        <v>85</v>
      </c>
      <c r="C131" s="243">
        <f t="shared" si="145"/>
        <v>2.5997788984357326</v>
      </c>
      <c r="D131" s="244">
        <f t="shared" si="145"/>
        <v>2.794444199812542</v>
      </c>
      <c r="E131" s="244">
        <f t="shared" si="145"/>
        <v>2.94147223020674</v>
      </c>
      <c r="F131" s="244">
        <f t="shared" si="145"/>
        <v>2.9576957094742244</v>
      </c>
      <c r="G131" s="244">
        <f t="shared" ref="G131:H131" si="172">G84/G37</f>
        <v>2.9980437136301616</v>
      </c>
      <c r="H131" s="244">
        <f t="shared" si="172"/>
        <v>3.1783300730595423</v>
      </c>
      <c r="I131" s="244">
        <f t="shared" ref="I131" si="173">I84/I37</f>
        <v>3.4937063396830244</v>
      </c>
      <c r="J131" s="118">
        <f t="shared" si="145"/>
        <v>3.5921897638844253</v>
      </c>
      <c r="K131" s="165">
        <f t="shared" si="145"/>
        <v>3.4189520139629699</v>
      </c>
      <c r="L131" s="184">
        <f t="shared" si="145"/>
        <v>3.5462996540973966</v>
      </c>
      <c r="N131" s="241">
        <f t="shared" si="116"/>
        <v>3.7247565807984447E-2</v>
      </c>
    </row>
    <row r="132" spans="1:14" ht="20.100000000000001" customHeight="1" thickBot="1" x14ac:dyDescent="0.3">
      <c r="A132" s="24"/>
      <c r="B132" t="s">
        <v>86</v>
      </c>
      <c r="C132" s="243">
        <f t="shared" si="145"/>
        <v>3.4312424880141918</v>
      </c>
      <c r="D132" s="244">
        <f t="shared" si="145"/>
        <v>3.2750121626158877</v>
      </c>
      <c r="E132" s="244">
        <f t="shared" si="145"/>
        <v>3.3217343818150593</v>
      </c>
      <c r="F132" s="244">
        <f t="shared" si="145"/>
        <v>3.3064303181241321</v>
      </c>
      <c r="G132" s="244">
        <f t="shared" ref="G132:H132" si="174">G85/G38</f>
        <v>3.2724594957000415</v>
      </c>
      <c r="H132" s="244">
        <f t="shared" si="174"/>
        <v>3.3727844341854603</v>
      </c>
      <c r="I132" s="244">
        <f t="shared" ref="I132" si="175">I85/I38</f>
        <v>3.5076489662469879</v>
      </c>
      <c r="J132" s="118">
        <f t="shared" si="145"/>
        <v>3.6591095546252532</v>
      </c>
      <c r="K132" s="165">
        <f t="shared" si="145"/>
        <v>3.4956668240144535</v>
      </c>
      <c r="L132" s="184">
        <f t="shared" si="145"/>
        <v>3.6698154106893002</v>
      </c>
      <c r="N132" s="34">
        <f t="shared" si="116"/>
        <v>4.9818416754847633E-2</v>
      </c>
    </row>
    <row r="133" spans="1:14" ht="20.100000000000001" customHeight="1" thickBot="1" x14ac:dyDescent="0.3">
      <c r="A133" s="5" t="s">
        <v>6</v>
      </c>
      <c r="B133" s="6"/>
      <c r="C133" s="113">
        <f t="shared" si="145"/>
        <v>3.2203387361387796</v>
      </c>
      <c r="D133" s="133">
        <f t="shared" si="145"/>
        <v>3.5336721368834847</v>
      </c>
      <c r="E133" s="133">
        <f t="shared" si="145"/>
        <v>3.794407741231824</v>
      </c>
      <c r="F133" s="133">
        <f t="shared" si="145"/>
        <v>3.9585855236113172</v>
      </c>
      <c r="G133" s="133">
        <f t="shared" ref="G133:H133" si="176">G86/G39</f>
        <v>4.0431164340769117</v>
      </c>
      <c r="H133" s="133">
        <f t="shared" si="176"/>
        <v>4.2325026788254618</v>
      </c>
      <c r="I133" s="133">
        <f t="shared" ref="I133" si="177">I86/I39</f>
        <v>4.3937395805259571</v>
      </c>
      <c r="J133" s="125">
        <f t="shared" si="145"/>
        <v>4.4992655618060393</v>
      </c>
      <c r="K133" s="200">
        <f t="shared" si="145"/>
        <v>4.3862119873252308</v>
      </c>
      <c r="L133" s="185">
        <f t="shared" si="145"/>
        <v>4.3377156730675583</v>
      </c>
      <c r="N133" s="23">
        <f t="shared" si="116"/>
        <v>-1.1056536801643759E-2</v>
      </c>
    </row>
    <row r="134" spans="1:14" ht="20.100000000000001" customHeight="1" x14ac:dyDescent="0.25">
      <c r="A134" s="24"/>
      <c r="B134" t="s">
        <v>85</v>
      </c>
      <c r="C134" s="243">
        <f t="shared" ref="C134:L141" si="178">C87/C40</f>
        <v>3.029637548854502</v>
      </c>
      <c r="D134" s="244">
        <f t="shared" si="178"/>
        <v>3.3593437835032036</v>
      </c>
      <c r="E134" s="244">
        <f t="shared" si="178"/>
        <v>3.6408669286208442</v>
      </c>
      <c r="F134" s="244">
        <f t="shared" si="178"/>
        <v>3.778052870250252</v>
      </c>
      <c r="G134" s="244">
        <f t="shared" ref="G134:H134" si="179">G87/G40</f>
        <v>3.8963186330223492</v>
      </c>
      <c r="H134" s="244">
        <f t="shared" si="179"/>
        <v>4.0750250386271825</v>
      </c>
      <c r="I134" s="244">
        <f t="shared" ref="I134" si="180">I87/I40</f>
        <v>4.2424640786434793</v>
      </c>
      <c r="J134" s="118">
        <f t="shared" si="178"/>
        <v>4.373483511674519</v>
      </c>
      <c r="K134" s="165">
        <f t="shared" si="178"/>
        <v>4.2842650535645488</v>
      </c>
      <c r="L134" s="184">
        <f t="shared" si="178"/>
        <v>4.1954252362140032</v>
      </c>
      <c r="N134" s="241">
        <f t="shared" si="116"/>
        <v>-2.0736302782347702E-2</v>
      </c>
    </row>
    <row r="135" spans="1:14" ht="20.100000000000001" customHeight="1" thickBot="1" x14ac:dyDescent="0.3">
      <c r="A135" s="24"/>
      <c r="B135" t="s">
        <v>86</v>
      </c>
      <c r="C135" s="243">
        <f t="shared" si="178"/>
        <v>3.6898568230119966</v>
      </c>
      <c r="D135" s="244">
        <f t="shared" si="178"/>
        <v>3.9880825319857514</v>
      </c>
      <c r="E135" s="244">
        <f t="shared" si="178"/>
        <v>4.2482585708567537</v>
      </c>
      <c r="F135" s="244">
        <f t="shared" si="178"/>
        <v>4.5197145034208122</v>
      </c>
      <c r="G135" s="244">
        <f t="shared" ref="G135:H135" si="181">G88/G41</f>
        <v>4.518266365498361</v>
      </c>
      <c r="H135" s="244">
        <f t="shared" si="181"/>
        <v>4.7432847114264103</v>
      </c>
      <c r="I135" s="244">
        <f t="shared" ref="I135" si="182">I88/I41</f>
        <v>4.8588583018136378</v>
      </c>
      <c r="J135" s="118">
        <f t="shared" si="178"/>
        <v>4.8721818373230015</v>
      </c>
      <c r="K135" s="165">
        <f t="shared" si="178"/>
        <v>4.6857039444406956</v>
      </c>
      <c r="L135" s="184">
        <f t="shared" si="178"/>
        <v>4.765947665018575</v>
      </c>
      <c r="N135" s="34">
        <f t="shared" si="116"/>
        <v>1.7125222064676909E-2</v>
      </c>
    </row>
    <row r="136" spans="1:14" ht="20.100000000000001" customHeight="1" thickBot="1" x14ac:dyDescent="0.3">
      <c r="A136" s="5" t="s">
        <v>7</v>
      </c>
      <c r="B136" s="6"/>
      <c r="C136" s="113">
        <f t="shared" si="178"/>
        <v>5.7456459973539813</v>
      </c>
      <c r="D136" s="133">
        <f t="shared" si="178"/>
        <v>6.3598698970344749</v>
      </c>
      <c r="E136" s="133">
        <f t="shared" si="178"/>
        <v>6.435994581767444</v>
      </c>
      <c r="F136" s="133">
        <f t="shared" si="178"/>
        <v>6.9692724983047567</v>
      </c>
      <c r="G136" s="133">
        <f t="shared" ref="G136:H136" si="183">G89/G42</f>
        <v>6.6775284770147945</v>
      </c>
      <c r="H136" s="133">
        <f t="shared" si="183"/>
        <v>6.8066812227074234</v>
      </c>
      <c r="I136" s="133">
        <f t="shared" ref="I136" si="184">I89/I42</f>
        <v>7.2708390857380865</v>
      </c>
      <c r="J136" s="125">
        <f t="shared" si="178"/>
        <v>8.4229597443107185</v>
      </c>
      <c r="K136" s="200">
        <f t="shared" si="178"/>
        <v>7.1851991281949683</v>
      </c>
      <c r="L136" s="185">
        <f t="shared" si="178"/>
        <v>8.5061971223775981</v>
      </c>
      <c r="N136" s="23">
        <f t="shared" si="116"/>
        <v>0.18384987953903578</v>
      </c>
    </row>
    <row r="137" spans="1:14" ht="20.100000000000001" customHeight="1" x14ac:dyDescent="0.25">
      <c r="A137" s="24"/>
      <c r="B137" t="s">
        <v>85</v>
      </c>
      <c r="C137" s="243">
        <f t="shared" si="178"/>
        <v>6.1550160342430873</v>
      </c>
      <c r="D137" s="244">
        <f t="shared" si="178"/>
        <v>6.7145340020996152</v>
      </c>
      <c r="E137" s="244">
        <f t="shared" si="178"/>
        <v>6.6313271028037386</v>
      </c>
      <c r="F137" s="244">
        <f t="shared" si="178"/>
        <v>7.1036346204131435</v>
      </c>
      <c r="G137" s="244">
        <f t="shared" ref="G137:H137" si="185">G90/G43</f>
        <v>6.7341235853689172</v>
      </c>
      <c r="H137" s="244">
        <f t="shared" si="185"/>
        <v>6.8693600735418272</v>
      </c>
      <c r="I137" s="244">
        <f t="shared" ref="I137" si="186">I90/I43</f>
        <v>7.2888532250100786</v>
      </c>
      <c r="J137" s="118">
        <f t="shared" si="178"/>
        <v>8.4430077252607685</v>
      </c>
      <c r="K137" s="165">
        <f t="shared" si="178"/>
        <v>7.1393610756769741</v>
      </c>
      <c r="L137" s="184">
        <f t="shared" si="178"/>
        <v>8.5297074608491616</v>
      </c>
      <c r="N137" s="241">
        <f t="shared" si="116"/>
        <v>0.19474381116665276</v>
      </c>
    </row>
    <row r="138" spans="1:14" ht="20.100000000000001" customHeight="1" thickBot="1" x14ac:dyDescent="0.3">
      <c r="A138" s="24"/>
      <c r="B138" t="s">
        <v>86</v>
      </c>
      <c r="C138" s="243">
        <f t="shared" si="178"/>
        <v>4.2247788515621005</v>
      </c>
      <c r="D138" s="244">
        <f t="shared" si="178"/>
        <v>4.4994187113749007</v>
      </c>
      <c r="E138" s="244">
        <f t="shared" si="178"/>
        <v>5.5620783854602216</v>
      </c>
      <c r="F138" s="244">
        <f t="shared" si="178"/>
        <v>5.8918399440852696</v>
      </c>
      <c r="G138" s="244">
        <f t="shared" ref="G138:H138" si="187">G91/G44</f>
        <v>6.0740379931807116</v>
      </c>
      <c r="H138" s="244">
        <f t="shared" si="187"/>
        <v>5.9602229541423863</v>
      </c>
      <c r="I138" s="244">
        <f t="shared" ref="I138" si="188">I91/I44</f>
        <v>6.8668047511709922</v>
      </c>
      <c r="J138" s="118">
        <f t="shared" si="178"/>
        <v>7.9645420697890694</v>
      </c>
      <c r="K138" s="165">
        <f t="shared" si="178"/>
        <v>8.1714504900950757</v>
      </c>
      <c r="L138" s="184">
        <f t="shared" si="178"/>
        <v>7.9737321131768963</v>
      </c>
      <c r="N138" s="34">
        <f t="shared" si="116"/>
        <v>-2.4196239964721235E-2</v>
      </c>
    </row>
    <row r="139" spans="1:14" ht="20.100000000000001" customHeight="1" thickBot="1" x14ac:dyDescent="0.3">
      <c r="A139" s="74" t="s">
        <v>20</v>
      </c>
      <c r="B139" s="100"/>
      <c r="C139" s="114">
        <f t="shared" si="178"/>
        <v>3.2123307365165226</v>
      </c>
      <c r="D139" s="115">
        <f t="shared" si="178"/>
        <v>3.4169911944004991</v>
      </c>
      <c r="E139" s="115">
        <f t="shared" si="178"/>
        <v>3.594888865750693</v>
      </c>
      <c r="F139" s="115">
        <f t="shared" si="178"/>
        <v>3.6577742806699343</v>
      </c>
      <c r="G139" s="115">
        <f t="shared" ref="G139:H139" si="189">G92/G45</f>
        <v>3.728775801182513</v>
      </c>
      <c r="H139" s="115">
        <f t="shared" si="189"/>
        <v>3.9196333056686998</v>
      </c>
      <c r="I139" s="115">
        <f t="shared" ref="I139" si="190">I92/I45</f>
        <v>4.1544177812803715</v>
      </c>
      <c r="J139" s="175">
        <f t="shared" si="178"/>
        <v>4.3460658069435354</v>
      </c>
      <c r="K139" s="201">
        <f t="shared" si="178"/>
        <v>4.1762790056564443</v>
      </c>
      <c r="L139" s="202">
        <f t="shared" si="178"/>
        <v>4.3288114681843934</v>
      </c>
      <c r="N139" s="128">
        <f t="shared" si="116"/>
        <v>3.6523532628293234E-2</v>
      </c>
    </row>
    <row r="140" spans="1:14" ht="20.100000000000001" customHeight="1" x14ac:dyDescent="0.25">
      <c r="A140" s="24"/>
      <c r="B140" t="s">
        <v>85</v>
      </c>
      <c r="C140" s="317">
        <f t="shared" si="178"/>
        <v>2.8023372117225618</v>
      </c>
      <c r="D140" s="318">
        <f t="shared" si="178"/>
        <v>3.033304784425102</v>
      </c>
      <c r="E140" s="318">
        <f t="shared" si="178"/>
        <v>3.2179673152924422</v>
      </c>
      <c r="F140" s="318">
        <f t="shared" si="178"/>
        <v>3.2312230895983611</v>
      </c>
      <c r="G140" s="318">
        <f t="shared" ref="G140:H140" si="191">G93/G46</f>
        <v>3.3232144790025542</v>
      </c>
      <c r="H140" s="318">
        <f t="shared" si="191"/>
        <v>3.4954096930631136</v>
      </c>
      <c r="I140" s="318">
        <f t="shared" ref="I140" si="192">I93/I46</f>
        <v>3.7152875803285323</v>
      </c>
      <c r="J140" s="319">
        <f t="shared" si="178"/>
        <v>3.8847696761351087</v>
      </c>
      <c r="K140" s="320">
        <f t="shared" si="178"/>
        <v>3.7375019307443877</v>
      </c>
      <c r="L140" s="321">
        <f t="shared" si="178"/>
        <v>3.8143308551138748</v>
      </c>
      <c r="N140" s="241">
        <f t="shared" si="116"/>
        <v>2.0556223325932911E-2</v>
      </c>
    </row>
    <row r="141" spans="1:14" ht="20.100000000000001" customHeight="1" thickBot="1" x14ac:dyDescent="0.3">
      <c r="A141" s="31"/>
      <c r="B141" s="25" t="s">
        <v>86</v>
      </c>
      <c r="C141" s="245">
        <f t="shared" si="178"/>
        <v>3.740813331968623</v>
      </c>
      <c r="D141" s="246">
        <f t="shared" si="178"/>
        <v>3.9033012657132087</v>
      </c>
      <c r="E141" s="246">
        <f t="shared" si="178"/>
        <v>4.1141465629376706</v>
      </c>
      <c r="F141" s="246">
        <f t="shared" si="178"/>
        <v>4.2833281923481508</v>
      </c>
      <c r="G141" s="246">
        <f t="shared" ref="G141:H141" si="193">G94/G47</f>
        <v>4.2919775795077788</v>
      </c>
      <c r="H141" s="246">
        <f t="shared" si="193"/>
        <v>4.5023578814173275</v>
      </c>
      <c r="I141" s="246">
        <f t="shared" ref="I141" si="194">I94/I47</f>
        <v>4.7378555036791301</v>
      </c>
      <c r="J141" s="122">
        <f t="shared" si="178"/>
        <v>4.9441688492651581</v>
      </c>
      <c r="K141" s="322">
        <f t="shared" si="178"/>
        <v>4.8204615351586249</v>
      </c>
      <c r="L141" s="323">
        <f t="shared" si="178"/>
        <v>5.0474027277502556</v>
      </c>
      <c r="N141" s="34">
        <f t="shared" si="116"/>
        <v>4.707872699251045E-2</v>
      </c>
    </row>
  </sheetData>
  <mergeCells count="51"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A52:B53"/>
    <mergeCell ref="C52:C53"/>
    <mergeCell ref="D52:D53"/>
    <mergeCell ref="E52:E53"/>
    <mergeCell ref="F52:F53"/>
    <mergeCell ref="G52:G53"/>
    <mergeCell ref="Q5:Q6"/>
    <mergeCell ref="R5:R6"/>
    <mergeCell ref="S5:S6"/>
    <mergeCell ref="U5:U6"/>
    <mergeCell ref="G5:G6"/>
    <mergeCell ref="I52:I53"/>
    <mergeCell ref="T52:T53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Z141"/>
  <sheetViews>
    <sheetView topLeftCell="A122" workbookViewId="0">
      <selection activeCell="P139" sqref="P139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</row>
    <row r="4" spans="1:26" ht="15.75" thickBot="1" x14ac:dyDescent="0.3"/>
    <row r="5" spans="1:26" ht="24" customHeight="1" x14ac:dyDescent="0.25">
      <c r="A5" s="460" t="s">
        <v>36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68">
        <v>2019</v>
      </c>
      <c r="R5" s="480">
        <v>2020</v>
      </c>
      <c r="S5" s="468">
        <v>2021</v>
      </c>
      <c r="T5" s="480">
        <v>2022</v>
      </c>
      <c r="U5" s="468">
        <v>2023</v>
      </c>
      <c r="V5" s="470" t="str">
        <f>K5</f>
        <v>janeiro - março</v>
      </c>
      <c r="W5" s="471"/>
      <c r="Y5" s="496" t="s">
        <v>90</v>
      </c>
      <c r="Z5" s="497"/>
    </row>
    <row r="6" spans="1:26" ht="21.75" customHeight="1" thickBot="1" x14ac:dyDescent="0.3">
      <c r="A6" s="491"/>
      <c r="B6" s="492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498"/>
      <c r="R6" s="503"/>
      <c r="S6" s="498"/>
      <c r="T6" s="503"/>
      <c r="U6" s="498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5210793.2209999999</v>
      </c>
      <c r="J7" s="15">
        <v>5865273.9159999983</v>
      </c>
      <c r="K7" s="14">
        <v>1280677.956</v>
      </c>
      <c r="L7" s="160">
        <v>1576068.5899999999</v>
      </c>
      <c r="N7" s="134">
        <f t="shared" ref="N7:R7" si="0">C7/C45</f>
        <v>0.18412008414855971</v>
      </c>
      <c r="O7" s="395">
        <f t="shared" si="0"/>
        <v>0.2069275267197703</v>
      </c>
      <c r="P7" s="396">
        <f t="shared" si="0"/>
        <v>0.19266235803865228</v>
      </c>
      <c r="Q7" s="396">
        <f t="shared" si="0"/>
        <v>0.17896830676423997</v>
      </c>
      <c r="R7" s="396">
        <f t="shared" si="0"/>
        <v>0.18994803545355138</v>
      </c>
      <c r="S7" s="397">
        <f>H7/H45</f>
        <v>0.1968392701277068</v>
      </c>
      <c r="T7" s="397">
        <f>I7/I45</f>
        <v>0.18907655725717526</v>
      </c>
      <c r="U7" s="27">
        <f>J7/J45</f>
        <v>0.19062244811910842</v>
      </c>
      <c r="V7" s="134">
        <f>K7/K45</f>
        <v>0.17765282580398134</v>
      </c>
      <c r="W7" s="22">
        <f>L7/L45</f>
        <v>0.18931823339609166</v>
      </c>
      <c r="Y7" s="102">
        <f>(L7-K7)/K7</f>
        <v>0.23065176738311863</v>
      </c>
      <c r="Z7" s="101">
        <f>(W7-V7)*100</f>
        <v>1.1665407592110322</v>
      </c>
    </row>
    <row r="8" spans="1:26" ht="20.100000000000001" customHeight="1" x14ac:dyDescent="0.25">
      <c r="A8" s="24"/>
      <c r="B8" t="s">
        <v>85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471418.76399999979</v>
      </c>
      <c r="J8" s="12">
        <v>532835.94799999997</v>
      </c>
      <c r="K8" s="11">
        <v>126135.269</v>
      </c>
      <c r="L8" s="161">
        <v>129623.04399999999</v>
      </c>
      <c r="N8" s="77">
        <f t="shared" ref="N8:T8" si="1">C8/C7</f>
        <v>2.293406085322805E-2</v>
      </c>
      <c r="O8" s="398">
        <f t="shared" si="1"/>
        <v>1.8106068468575327E-2</v>
      </c>
      <c r="P8" s="399">
        <f t="shared" si="1"/>
        <v>4.6660564138229423E-2</v>
      </c>
      <c r="Q8" s="399">
        <f t="shared" si="1"/>
        <v>4.036214335563823E-2</v>
      </c>
      <c r="R8" s="399">
        <f t="shared" si="1"/>
        <v>4.3930720326371457E-2</v>
      </c>
      <c r="S8" s="400">
        <f t="shared" si="1"/>
        <v>0.11213872532249997</v>
      </c>
      <c r="T8" s="400">
        <f t="shared" si="1"/>
        <v>9.0469674002824879E-2</v>
      </c>
      <c r="U8" s="172">
        <f>J8/J7</f>
        <v>9.0845876191129979E-2</v>
      </c>
      <c r="V8" s="77">
        <f>K8/K7</f>
        <v>9.8491012833518313E-2</v>
      </c>
      <c r="W8" s="19">
        <f>L8/L7</f>
        <v>8.2244544953465518E-2</v>
      </c>
      <c r="Y8" s="107">
        <f t="shared" ref="Y8:Y47" si="2">(L8-K8)/K8</f>
        <v>2.7651068790284138E-2</v>
      </c>
      <c r="Z8" s="104">
        <f t="shared" ref="Z8:Z47" si="3">(W8-V8)*100</f>
        <v>-1.6246467880052795</v>
      </c>
    </row>
    <row r="9" spans="1:26" ht="20.100000000000001" customHeight="1" thickBot="1" x14ac:dyDescent="0.3">
      <c r="A9" s="24"/>
      <c r="B9" t="s">
        <v>86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4739374.4570000004</v>
      </c>
      <c r="J9" s="12">
        <v>5332437.9679999985</v>
      </c>
      <c r="K9" s="11">
        <v>1154542.6869999999</v>
      </c>
      <c r="L9" s="161">
        <v>1446445.5459999999</v>
      </c>
      <c r="N9" s="77">
        <f t="shared" ref="N9:T9" si="4">C9/C7</f>
        <v>0.97706593914677198</v>
      </c>
      <c r="O9" s="398">
        <f t="shared" si="4"/>
        <v>0.98189393153142468</v>
      </c>
      <c r="P9" s="399">
        <f t="shared" si="4"/>
        <v>0.95333943586177061</v>
      </c>
      <c r="Q9" s="399">
        <f t="shared" si="4"/>
        <v>0.95963785664436174</v>
      </c>
      <c r="R9" s="399">
        <f t="shared" si="4"/>
        <v>0.95606927967362854</v>
      </c>
      <c r="S9" s="400">
        <f t="shared" si="4"/>
        <v>0.88786127467749998</v>
      </c>
      <c r="T9" s="400">
        <f t="shared" si="4"/>
        <v>0.9095303259971752</v>
      </c>
      <c r="U9" s="172">
        <f>J9/J7</f>
        <v>0.90915412380887006</v>
      </c>
      <c r="V9" s="77">
        <f>K9/K7</f>
        <v>0.90150898716648165</v>
      </c>
      <c r="W9" s="19">
        <f>L9/L7</f>
        <v>0.91775545504653444</v>
      </c>
      <c r="Y9" s="105">
        <f t="shared" si="2"/>
        <v>0.2528298540078146</v>
      </c>
      <c r="Z9" s="104">
        <f t="shared" si="3"/>
        <v>1.6246467880052795</v>
      </c>
    </row>
    <row r="10" spans="1:26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253900.84200000003</v>
      </c>
      <c r="J10" s="15">
        <v>258799.30900000001</v>
      </c>
      <c r="K10" s="14">
        <v>61969.674000000006</v>
      </c>
      <c r="L10" s="160">
        <v>52315.339000000007</v>
      </c>
      <c r="N10" s="134">
        <f t="shared" ref="N10:R10" si="5">C10/C45</f>
        <v>1.4290210720686897E-2</v>
      </c>
      <c r="O10" s="395">
        <f t="shared" si="5"/>
        <v>1.7216363581763046E-2</v>
      </c>
      <c r="P10" s="396">
        <f t="shared" si="5"/>
        <v>1.0413937606758412E-2</v>
      </c>
      <c r="Q10" s="396">
        <f t="shared" si="5"/>
        <v>8.0685872268605307E-3</v>
      </c>
      <c r="R10" s="396">
        <f t="shared" si="5"/>
        <v>8.6533690193682476E-3</v>
      </c>
      <c r="S10" s="397">
        <f>H10/H45</f>
        <v>8.9115932813666875E-3</v>
      </c>
      <c r="T10" s="397">
        <f>I10/I45</f>
        <v>9.2129345867317074E-3</v>
      </c>
      <c r="U10" s="27">
        <f>J10/J45</f>
        <v>8.411023689539417E-3</v>
      </c>
      <c r="V10" s="134">
        <f>K10/K45</f>
        <v>8.596296710405401E-3</v>
      </c>
      <c r="W10" s="22">
        <f>L10/L45</f>
        <v>6.284147543983259E-3</v>
      </c>
      <c r="Y10" s="102">
        <f t="shared" si="2"/>
        <v>-0.15579128268449496</v>
      </c>
      <c r="Z10" s="101">
        <f t="shared" si="3"/>
        <v>-0.23121491664221419</v>
      </c>
    </row>
    <row r="11" spans="1:26" ht="20.100000000000001" customHeight="1" x14ac:dyDescent="0.25">
      <c r="A11" s="24"/>
      <c r="B11" t="s">
        <v>85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213705.73700000002</v>
      </c>
      <c r="J11" s="12">
        <v>211635.098</v>
      </c>
      <c r="K11" s="11">
        <v>53574.151000000005</v>
      </c>
      <c r="L11" s="161">
        <v>35681.228000000003</v>
      </c>
      <c r="N11" s="77">
        <f t="shared" ref="N11:T11" si="6">C11/C10</f>
        <v>0.99292210479011556</v>
      </c>
      <c r="O11" s="398">
        <f t="shared" si="6"/>
        <v>0.97403272639600824</v>
      </c>
      <c r="P11" s="399">
        <f t="shared" si="6"/>
        <v>0.92148087876322216</v>
      </c>
      <c r="Q11" s="399">
        <f t="shared" si="6"/>
        <v>0.81946493990852298</v>
      </c>
      <c r="R11" s="399">
        <f t="shared" si="6"/>
        <v>0.84754160925785771</v>
      </c>
      <c r="S11" s="400">
        <f t="shared" si="6"/>
        <v>0.81909464496193174</v>
      </c>
      <c r="T11" s="400">
        <f t="shared" si="6"/>
        <v>0.84168975304146487</v>
      </c>
      <c r="U11" s="172">
        <f>J11/J10</f>
        <v>0.817757585280106</v>
      </c>
      <c r="V11" s="77">
        <f>K11/K10</f>
        <v>0.86452207252211788</v>
      </c>
      <c r="W11" s="19">
        <f>L11/L10</f>
        <v>0.68204141810110408</v>
      </c>
      <c r="Y11" s="107">
        <f t="shared" si="2"/>
        <v>-0.33398425669872028</v>
      </c>
      <c r="Z11" s="104">
        <f t="shared" si="3"/>
        <v>-18.248065442101378</v>
      </c>
    </row>
    <row r="12" spans="1:26" ht="20.100000000000001" customHeight="1" thickBot="1" x14ac:dyDescent="0.3">
      <c r="A12" s="24"/>
      <c r="B12" t="s">
        <v>86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40195.10500000001</v>
      </c>
      <c r="J12" s="12">
        <v>47164.210999999996</v>
      </c>
      <c r="K12" s="11">
        <v>8395.5229999999992</v>
      </c>
      <c r="L12" s="161">
        <v>16634.111000000001</v>
      </c>
      <c r="N12" s="77">
        <f t="shared" ref="N12:T12" si="7">C12/C10</f>
        <v>7.0778952098843918E-3</v>
      </c>
      <c r="O12" s="398">
        <f t="shared" si="7"/>
        <v>2.5967273603991741E-2</v>
      </c>
      <c r="P12" s="399">
        <f t="shared" si="7"/>
        <v>7.8519121236777872E-2</v>
      </c>
      <c r="Q12" s="399">
        <f t="shared" si="7"/>
        <v>0.18053506009147707</v>
      </c>
      <c r="R12" s="399">
        <f t="shared" si="7"/>
        <v>0.15245839074214226</v>
      </c>
      <c r="S12" s="400">
        <f t="shared" si="7"/>
        <v>0.18090535503806823</v>
      </c>
      <c r="T12" s="400">
        <f t="shared" si="7"/>
        <v>0.15831024695853513</v>
      </c>
      <c r="U12" s="172">
        <f>J12/J10</f>
        <v>0.182242414719894</v>
      </c>
      <c r="V12" s="77">
        <f>K12/K10</f>
        <v>0.13547792747788215</v>
      </c>
      <c r="W12" s="19">
        <f>L12/L10</f>
        <v>0.31795858189889581</v>
      </c>
      <c r="Y12" s="105">
        <f t="shared" si="2"/>
        <v>0.98130729914026826</v>
      </c>
      <c r="Z12" s="104">
        <f t="shared" si="3"/>
        <v>18.248065442101367</v>
      </c>
    </row>
    <row r="13" spans="1:26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4587267.925999999</v>
      </c>
      <c r="J13" s="15">
        <v>5215923.6310000038</v>
      </c>
      <c r="K13" s="14">
        <v>1242113.6869999999</v>
      </c>
      <c r="L13" s="160">
        <v>1542194.8839999996</v>
      </c>
      <c r="N13" s="134">
        <f t="shared" ref="N13:R13" si="8">C13/C45</f>
        <v>0.13577303696825851</v>
      </c>
      <c r="O13" s="395">
        <f t="shared" si="8"/>
        <v>0.15806028356711749</v>
      </c>
      <c r="P13" s="396">
        <f t="shared" si="8"/>
        <v>0.14125859793804491</v>
      </c>
      <c r="Q13" s="396">
        <f t="shared" si="8"/>
        <v>0.1340734657339317</v>
      </c>
      <c r="R13" s="396">
        <f t="shared" si="8"/>
        <v>0.14721692868175962</v>
      </c>
      <c r="S13" s="397">
        <f>H13/H45</f>
        <v>0.16402748260307437</v>
      </c>
      <c r="T13" s="397">
        <f>I13/I45</f>
        <v>0.16645159189369843</v>
      </c>
      <c r="U13" s="27">
        <f>J13/J45</f>
        <v>0.16951844806961786</v>
      </c>
      <c r="V13" s="134">
        <f>K13/K45</f>
        <v>0.17230327533282846</v>
      </c>
      <c r="W13" s="22">
        <f>L13/L45</f>
        <v>0.18524930503904682</v>
      </c>
      <c r="Y13" s="102">
        <f t="shared" si="2"/>
        <v>0.24158915575978168</v>
      </c>
      <c r="Z13" s="101">
        <f t="shared" si="3"/>
        <v>1.294602970621836</v>
      </c>
    </row>
    <row r="14" spans="1:26" ht="20.100000000000001" customHeight="1" x14ac:dyDescent="0.25">
      <c r="A14" s="24"/>
      <c r="B14" t="s">
        <v>85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155626.24600000001</v>
      </c>
      <c r="J14" s="12">
        <v>162759.32999999996</v>
      </c>
      <c r="K14" s="11">
        <v>39248.288</v>
      </c>
      <c r="L14" s="161">
        <v>28529.808000000001</v>
      </c>
      <c r="N14" s="77">
        <f t="shared" ref="N14:T14" si="9">C14/C13</f>
        <v>0.22792119584810214</v>
      </c>
      <c r="O14" s="398">
        <f t="shared" si="9"/>
        <v>0.14654980279106813</v>
      </c>
      <c r="P14" s="399">
        <f t="shared" si="9"/>
        <v>0.12318661937057376</v>
      </c>
      <c r="Q14" s="399">
        <f t="shared" si="9"/>
        <v>5.1623546897581328E-2</v>
      </c>
      <c r="R14" s="399">
        <f t="shared" si="9"/>
        <v>3.6100211403628839E-2</v>
      </c>
      <c r="S14" s="400">
        <f t="shared" si="9"/>
        <v>3.4982204459373487E-2</v>
      </c>
      <c r="T14" s="400">
        <f t="shared" si="9"/>
        <v>3.3925693574149443E-2</v>
      </c>
      <c r="U14" s="172">
        <f>J14/J13</f>
        <v>3.1204316150770697E-2</v>
      </c>
      <c r="V14" s="77">
        <f>K14/K13</f>
        <v>3.1597983671522015E-2</v>
      </c>
      <c r="W14" s="19">
        <f>L14/L13</f>
        <v>1.8499482974552527E-2</v>
      </c>
      <c r="Y14" s="107">
        <f t="shared" si="2"/>
        <v>-0.27309420477142848</v>
      </c>
      <c r="Z14" s="104">
        <f t="shared" si="3"/>
        <v>-1.3098500696969488</v>
      </c>
    </row>
    <row r="15" spans="1:26" ht="20.100000000000001" customHeight="1" thickBot="1" x14ac:dyDescent="0.3">
      <c r="A15" s="24"/>
      <c r="B15" t="s">
        <v>86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4431641.6799999988</v>
      </c>
      <c r="J15" s="12">
        <v>5053164.3010000037</v>
      </c>
      <c r="K15" s="11">
        <v>1202865.399</v>
      </c>
      <c r="L15" s="161">
        <v>1513665.0759999997</v>
      </c>
      <c r="N15" s="77">
        <f t="shared" ref="N15:T15" si="10">C15/C13</f>
        <v>0.77207880415189789</v>
      </c>
      <c r="O15" s="398">
        <f t="shared" si="10"/>
        <v>0.85345019720893189</v>
      </c>
      <c r="P15" s="399">
        <f t="shared" si="10"/>
        <v>0.87681338062942626</v>
      </c>
      <c r="Q15" s="399">
        <f t="shared" si="10"/>
        <v>0.94837645310241869</v>
      </c>
      <c r="R15" s="399">
        <f t="shared" si="10"/>
        <v>0.96389978859637115</v>
      </c>
      <c r="S15" s="400">
        <f t="shared" si="10"/>
        <v>0.9650177955406265</v>
      </c>
      <c r="T15" s="400">
        <f t="shared" si="10"/>
        <v>0.96607430642585046</v>
      </c>
      <c r="U15" s="172">
        <f>J15/J13</f>
        <v>0.96879568384922932</v>
      </c>
      <c r="V15" s="77">
        <f>K15/K13</f>
        <v>0.968402016328478</v>
      </c>
      <c r="W15" s="19">
        <f>L15/L13</f>
        <v>0.98150051702544749</v>
      </c>
      <c r="Y15" s="105">
        <f t="shared" si="2"/>
        <v>0.25838275609089967</v>
      </c>
      <c r="Z15" s="104">
        <f t="shared" si="3"/>
        <v>1.3098500696969495</v>
      </c>
    </row>
    <row r="16" spans="1:26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15"/>
      <c r="K16" s="14"/>
      <c r="L16" s="160"/>
      <c r="N16" s="134">
        <f t="shared" ref="N16:R16" si="11">C16/C45</f>
        <v>1.5534684966832554E-3</v>
      </c>
      <c r="O16" s="395">
        <f t="shared" si="11"/>
        <v>1.6703646316694031E-3</v>
      </c>
      <c r="P16" s="396">
        <f t="shared" si="11"/>
        <v>4.2403347792255835E-3</v>
      </c>
      <c r="Q16" s="396">
        <f t="shared" si="11"/>
        <v>3.3804376581696985E-3</v>
      </c>
      <c r="R16" s="396">
        <f t="shared" si="11"/>
        <v>1.2949295174688701E-3</v>
      </c>
      <c r="S16" s="397">
        <f>H16/H45</f>
        <v>0</v>
      </c>
      <c r="T16" s="397">
        <f>I16/I45</f>
        <v>0</v>
      </c>
      <c r="U16" s="27">
        <f>J16/J45</f>
        <v>0</v>
      </c>
      <c r="V16" s="134">
        <f>K16/K45</f>
        <v>0</v>
      </c>
      <c r="W16" s="22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85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12"/>
      <c r="K17" s="11"/>
      <c r="L17" s="161"/>
      <c r="N17" s="77">
        <f>C17/C16</f>
        <v>1</v>
      </c>
      <c r="O17" s="398">
        <f>D17/D16</f>
        <v>1</v>
      </c>
      <c r="P17" s="399">
        <f>E17/E16</f>
        <v>1</v>
      </c>
      <c r="Q17" s="399">
        <f>F17/F16</f>
        <v>1</v>
      </c>
      <c r="R17" s="399">
        <f t="shared" ref="R17" si="12">G17/G16</f>
        <v>1</v>
      </c>
      <c r="S17" s="400"/>
      <c r="T17" s="400"/>
      <c r="U17" s="172"/>
      <c r="V17" s="77"/>
      <c r="W17" s="19"/>
      <c r="Y17" s="154"/>
      <c r="Z17" s="104">
        <f t="shared" si="3"/>
        <v>0</v>
      </c>
    </row>
    <row r="18" spans="1:26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27041.094999999998</v>
      </c>
      <c r="J18" s="15">
        <v>26488.687999999995</v>
      </c>
      <c r="K18" s="14">
        <v>7127.95</v>
      </c>
      <c r="L18" s="160">
        <v>6548.3470000000007</v>
      </c>
      <c r="N18" s="134">
        <f t="shared" ref="N18:R18" si="13">C18/C45</f>
        <v>8.4815808726959347E-4</v>
      </c>
      <c r="O18" s="395">
        <f t="shared" si="13"/>
        <v>4.5597727628418622E-4</v>
      </c>
      <c r="P18" s="396">
        <f t="shared" si="13"/>
        <v>3.4600145289609587E-4</v>
      </c>
      <c r="Q18" s="396">
        <f t="shared" si="13"/>
        <v>5.8137971307345828E-4</v>
      </c>
      <c r="R18" s="396">
        <f t="shared" si="13"/>
        <v>2.518322771285747E-3</v>
      </c>
      <c r="S18" s="397">
        <f>H18/H45</f>
        <v>1.2187400833648878E-3</v>
      </c>
      <c r="T18" s="397">
        <f>I18/I45</f>
        <v>9.8120131239500885E-4</v>
      </c>
      <c r="U18" s="27">
        <f>J18/J45</f>
        <v>8.6088708325267761E-4</v>
      </c>
      <c r="V18" s="134">
        <f>K18/K45</f>
        <v>9.8877352714384407E-4</v>
      </c>
      <c r="W18" s="22">
        <f>L18/L45</f>
        <v>7.8659107450685046E-4</v>
      </c>
      <c r="Y18" s="102">
        <f t="shared" si="2"/>
        <v>-8.1314122573811431E-2</v>
      </c>
      <c r="Z18" s="101">
        <f t="shared" si="3"/>
        <v>-2.021824526369936E-2</v>
      </c>
    </row>
    <row r="19" spans="1:26" ht="20.100000000000001" customHeight="1" x14ac:dyDescent="0.25">
      <c r="A19" s="24"/>
      <c r="B19" t="s">
        <v>85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25204.884999999998</v>
      </c>
      <c r="J19" s="12">
        <v>23717.832999999995</v>
      </c>
      <c r="K19" s="11">
        <v>6742.4179999999997</v>
      </c>
      <c r="L19" s="161">
        <v>6149.9480000000003</v>
      </c>
      <c r="N19" s="77">
        <f t="shared" ref="N19:T19" si="14">C19/C18</f>
        <v>0.98619575253924285</v>
      </c>
      <c r="O19" s="398">
        <f t="shared" si="14"/>
        <v>0.90778120794743922</v>
      </c>
      <c r="P19" s="399">
        <f t="shared" si="14"/>
        <v>0.66162269785963168</v>
      </c>
      <c r="Q19" s="399">
        <f t="shared" si="14"/>
        <v>0.79769728462988432</v>
      </c>
      <c r="R19" s="399">
        <f t="shared" si="14"/>
        <v>0.53031784841075791</v>
      </c>
      <c r="S19" s="400">
        <f t="shared" si="14"/>
        <v>0.83531330072210574</v>
      </c>
      <c r="T19" s="400">
        <f t="shared" si="14"/>
        <v>0.93209557527163756</v>
      </c>
      <c r="U19" s="172">
        <f>J19/J18</f>
        <v>0.89539478134968409</v>
      </c>
      <c r="V19" s="77">
        <f>K19/K18</f>
        <v>0.94591263967901007</v>
      </c>
      <c r="W19" s="19">
        <f>L19/L18</f>
        <v>0.93916037131202723</v>
      </c>
      <c r="Y19" s="107">
        <f t="shared" si="2"/>
        <v>-8.7872036411862836E-2</v>
      </c>
      <c r="Z19" s="104">
        <f t="shared" si="3"/>
        <v>-0.67522683669828387</v>
      </c>
    </row>
    <row r="20" spans="1:26" ht="20.100000000000001" customHeight="1" thickBot="1" x14ac:dyDescent="0.3">
      <c r="A20" s="24"/>
      <c r="B20" t="s">
        <v>86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1836.2100000000003</v>
      </c>
      <c r="J20" s="12">
        <v>2770.8549999999996</v>
      </c>
      <c r="K20" s="11">
        <v>385.53199999999998</v>
      </c>
      <c r="L20" s="161">
        <v>398.399</v>
      </c>
      <c r="N20" s="77">
        <f t="shared" ref="N20:T20" si="15">C20/C18</f>
        <v>1.3804247460757157E-2</v>
      </c>
      <c r="O20" s="398">
        <f t="shared" si="15"/>
        <v>9.2218792052560755E-2</v>
      </c>
      <c r="P20" s="399">
        <f t="shared" si="15"/>
        <v>0.33837730214036832</v>
      </c>
      <c r="Q20" s="399">
        <f t="shared" si="15"/>
        <v>0.20230271537011565</v>
      </c>
      <c r="R20" s="399">
        <f t="shared" si="15"/>
        <v>0.46968215158924204</v>
      </c>
      <c r="S20" s="400">
        <f t="shared" si="15"/>
        <v>0.16468669927789426</v>
      </c>
      <c r="T20" s="400">
        <f t="shared" si="15"/>
        <v>6.7904424728362528E-2</v>
      </c>
      <c r="U20" s="172">
        <f>J20/J18</f>
        <v>0.10460521865031594</v>
      </c>
      <c r="V20" s="77">
        <f>K20/K18</f>
        <v>5.4087360320989902E-2</v>
      </c>
      <c r="W20" s="19">
        <f>L20/L18</f>
        <v>6.0839628687972699E-2</v>
      </c>
      <c r="Y20" s="105">
        <f t="shared" si="2"/>
        <v>3.3374661506697288E-2</v>
      </c>
      <c r="Z20" s="104">
        <f t="shared" si="3"/>
        <v>0.67522683669827965</v>
      </c>
    </row>
    <row r="21" spans="1:26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46521.612000000001</v>
      </c>
      <c r="J21" s="15">
        <v>52788.68299999999</v>
      </c>
      <c r="K21" s="14">
        <v>12300.83</v>
      </c>
      <c r="L21" s="160">
        <v>14811.019</v>
      </c>
      <c r="N21" s="134">
        <f t="shared" ref="N21:R21" si="16">C21/C45</f>
        <v>8.2168741012304477E-4</v>
      </c>
      <c r="O21" s="395">
        <f t="shared" si="16"/>
        <v>1.6285676170301972E-3</v>
      </c>
      <c r="P21" s="396">
        <f t="shared" si="16"/>
        <v>3.4087946025840058E-3</v>
      </c>
      <c r="Q21" s="396">
        <f t="shared" si="16"/>
        <v>2.3036604678499891E-3</v>
      </c>
      <c r="R21" s="396">
        <f t="shared" si="16"/>
        <v>1.5692638118025319E-3</v>
      </c>
      <c r="S21" s="397">
        <f>H21/H45</f>
        <v>1.550550800680723E-3</v>
      </c>
      <c r="T21" s="397">
        <f>I21/I45</f>
        <v>1.6880628077055088E-3</v>
      </c>
      <c r="U21" s="27">
        <f>J21/J45</f>
        <v>1.7156416103591165E-3</v>
      </c>
      <c r="V21" s="134">
        <f>K21/K45</f>
        <v>1.7063440492563516E-3</v>
      </c>
      <c r="W21" s="22">
        <f>L21/L45</f>
        <v>1.7791078190803537E-3</v>
      </c>
      <c r="Y21" s="102">
        <f t="shared" si="2"/>
        <v>0.20406663615382054</v>
      </c>
      <c r="Z21" s="101">
        <f t="shared" si="3"/>
        <v>7.2763769824002065E-3</v>
      </c>
    </row>
    <row r="22" spans="1:26" ht="20.100000000000001" customHeight="1" x14ac:dyDescent="0.25">
      <c r="A22" s="24"/>
      <c r="B22" t="s">
        <v>85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10382.866</v>
      </c>
      <c r="J22" s="12">
        <v>13557.596999999998</v>
      </c>
      <c r="K22" s="11">
        <v>4640.5380000000005</v>
      </c>
      <c r="L22" s="161">
        <v>4149.1899999999996</v>
      </c>
      <c r="N22" s="77">
        <f t="shared" ref="N22:T22" si="17">C22/C21</f>
        <v>0.3392108272969882</v>
      </c>
      <c r="O22" s="398">
        <f t="shared" si="17"/>
        <v>0.14173315602836881</v>
      </c>
      <c r="P22" s="399">
        <f t="shared" si="17"/>
        <v>0.11222376039529926</v>
      </c>
      <c r="Q22" s="399">
        <f t="shared" si="17"/>
        <v>7.8454061559824109E-2</v>
      </c>
      <c r="R22" s="399">
        <f t="shared" si="17"/>
        <v>0.19964330301408953</v>
      </c>
      <c r="S22" s="400">
        <f t="shared" si="17"/>
        <v>0.24230107290636788</v>
      </c>
      <c r="T22" s="400">
        <f t="shared" si="17"/>
        <v>0.22318371083100044</v>
      </c>
      <c r="U22" s="172">
        <f>J22/J21</f>
        <v>0.25682771816830513</v>
      </c>
      <c r="V22" s="77">
        <f>K22/K21</f>
        <v>0.37725405521416039</v>
      </c>
      <c r="W22" s="19">
        <f>L22/L21</f>
        <v>0.28014210230909836</v>
      </c>
      <c r="Y22" s="107">
        <f t="shared" si="2"/>
        <v>-0.10588168871798934</v>
      </c>
      <c r="Z22" s="104">
        <f t="shared" si="3"/>
        <v>-9.7111952905062022</v>
      </c>
    </row>
    <row r="23" spans="1:26" ht="20.100000000000001" customHeight="1" thickBot="1" x14ac:dyDescent="0.3">
      <c r="A23" s="24"/>
      <c r="B23" t="s">
        <v>86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36138.745999999999</v>
      </c>
      <c r="J23" s="12">
        <v>39231.085999999988</v>
      </c>
      <c r="K23" s="11">
        <v>7660.2919999999995</v>
      </c>
      <c r="L23" s="161">
        <v>10661.829</v>
      </c>
      <c r="N23" s="77">
        <f t="shared" ref="N23:T23" si="18">C23/C21</f>
        <v>0.66078917270301185</v>
      </c>
      <c r="O23" s="398">
        <f t="shared" si="18"/>
        <v>0.85826684397163122</v>
      </c>
      <c r="P23" s="399">
        <f t="shared" si="18"/>
        <v>0.88777623960470076</v>
      </c>
      <c r="Q23" s="399">
        <f t="shared" si="18"/>
        <v>0.92154593844017585</v>
      </c>
      <c r="R23" s="399">
        <f t="shared" si="18"/>
        <v>0.8003566969859105</v>
      </c>
      <c r="S23" s="400">
        <f t="shared" si="18"/>
        <v>0.75769892709363218</v>
      </c>
      <c r="T23" s="400">
        <f t="shared" si="18"/>
        <v>0.77681628916899947</v>
      </c>
      <c r="U23" s="172">
        <f>J23/J21</f>
        <v>0.74317228183169481</v>
      </c>
      <c r="V23" s="77">
        <f>K23/K21</f>
        <v>0.62274594478583967</v>
      </c>
      <c r="W23" s="19">
        <f>L23/L21</f>
        <v>0.71985789769090158</v>
      </c>
      <c r="Y23" s="105">
        <f t="shared" si="2"/>
        <v>0.39183062473336533</v>
      </c>
      <c r="Z23" s="104">
        <f t="shared" si="3"/>
        <v>9.7111952905061916</v>
      </c>
    </row>
    <row r="24" spans="1:26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1674840.9939999999</v>
      </c>
      <c r="J24" s="15">
        <v>1746186.5379999997</v>
      </c>
      <c r="K24" s="14">
        <v>405610.84700000007</v>
      </c>
      <c r="L24" s="160">
        <v>394180.27400000003</v>
      </c>
      <c r="N24" s="134">
        <f t="shared" ref="N24:R24" si="19">C24/C45</f>
        <v>0.10318943465995283</v>
      </c>
      <c r="O24" s="395">
        <f t="shared" si="19"/>
        <v>5.7698613060996787E-2</v>
      </c>
      <c r="P24" s="396">
        <f t="shared" si="19"/>
        <v>6.8165041831902889E-2</v>
      </c>
      <c r="Q24" s="396">
        <f t="shared" si="19"/>
        <v>6.4849235791783547E-2</v>
      </c>
      <c r="R24" s="396">
        <f t="shared" si="19"/>
        <v>6.6604907398881558E-2</v>
      </c>
      <c r="S24" s="397">
        <f>H24/H45</f>
        <v>5.9788839157025903E-2</v>
      </c>
      <c r="T24" s="397">
        <f>I24/I45</f>
        <v>6.0772545688913895E-2</v>
      </c>
      <c r="U24" s="27">
        <f>J24/J45</f>
        <v>5.6751373851128863E-2</v>
      </c>
      <c r="V24" s="134">
        <f>K24/K45</f>
        <v>5.6265443477576602E-2</v>
      </c>
      <c r="W24" s="22">
        <f>L24/L45</f>
        <v>4.7349153194701614E-2</v>
      </c>
      <c r="Y24" s="102">
        <f t="shared" si="2"/>
        <v>-2.8181132443926064E-2</v>
      </c>
      <c r="Z24" s="101">
        <f t="shared" si="3"/>
        <v>-0.89162902828749879</v>
      </c>
    </row>
    <row r="25" spans="1:26" ht="20.100000000000001" customHeight="1" x14ac:dyDescent="0.25">
      <c r="A25" s="24"/>
      <c r="B25" t="s">
        <v>85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586511.71499999997</v>
      </c>
      <c r="J25" s="12">
        <v>475621.26399999979</v>
      </c>
      <c r="K25" s="11">
        <v>131827.18299999999</v>
      </c>
      <c r="L25" s="161">
        <v>86750.789000000004</v>
      </c>
      <c r="N25" s="77">
        <f t="shared" ref="N25:T25" si="20">C25/C24</f>
        <v>0.25837842760756219</v>
      </c>
      <c r="O25" s="398">
        <f t="shared" si="20"/>
        <v>0.13908213584859863</v>
      </c>
      <c r="P25" s="399">
        <f t="shared" si="20"/>
        <v>0.48346467435931773</v>
      </c>
      <c r="Q25" s="399">
        <f t="shared" si="20"/>
        <v>0.48237786773272873</v>
      </c>
      <c r="R25" s="399">
        <f t="shared" si="20"/>
        <v>0.46060554617569027</v>
      </c>
      <c r="S25" s="400">
        <f t="shared" si="20"/>
        <v>0.45432884975518217</v>
      </c>
      <c r="T25" s="400">
        <f t="shared" si="20"/>
        <v>0.350189490883694</v>
      </c>
      <c r="U25" s="172">
        <f>J25/J24</f>
        <v>0.27237712217433202</v>
      </c>
      <c r="V25" s="77">
        <f>K25/K24</f>
        <v>0.32500901781850022</v>
      </c>
      <c r="W25" s="19">
        <f>L25/L24</f>
        <v>0.2200789707706175</v>
      </c>
      <c r="Y25" s="107">
        <f t="shared" si="2"/>
        <v>-0.34193550202768114</v>
      </c>
      <c r="Z25" s="104">
        <f t="shared" si="3"/>
        <v>-10.493004704788273</v>
      </c>
    </row>
    <row r="26" spans="1:26" ht="20.100000000000001" customHeight="1" thickBot="1" x14ac:dyDescent="0.3">
      <c r="A26" s="24"/>
      <c r="B26" t="s">
        <v>86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1088329.2790000001</v>
      </c>
      <c r="J26" s="12">
        <v>1270565.274</v>
      </c>
      <c r="K26" s="11">
        <v>273783.66400000005</v>
      </c>
      <c r="L26" s="161">
        <v>307429.48500000004</v>
      </c>
      <c r="N26" s="77">
        <f t="shared" ref="N26:T26" si="21">C26/C24</f>
        <v>0.74162157239243787</v>
      </c>
      <c r="O26" s="398">
        <f t="shared" si="21"/>
        <v>0.86091786415140137</v>
      </c>
      <c r="P26" s="399">
        <f t="shared" si="21"/>
        <v>0.51653532564068227</v>
      </c>
      <c r="Q26" s="399">
        <f t="shared" si="21"/>
        <v>0.51762213226727127</v>
      </c>
      <c r="R26" s="399">
        <f t="shared" si="21"/>
        <v>0.53939445382430973</v>
      </c>
      <c r="S26" s="400">
        <f t="shared" si="21"/>
        <v>0.54567115024481783</v>
      </c>
      <c r="T26" s="400">
        <f t="shared" si="21"/>
        <v>0.64981050911630611</v>
      </c>
      <c r="U26" s="172">
        <f>J26/J24</f>
        <v>0.72762287782566804</v>
      </c>
      <c r="V26" s="77">
        <f>K26/K24</f>
        <v>0.67499098218149967</v>
      </c>
      <c r="W26" s="19">
        <f>L26/L24</f>
        <v>0.77992102922938256</v>
      </c>
      <c r="Y26" s="105">
        <f t="shared" si="2"/>
        <v>0.12289199621493849</v>
      </c>
      <c r="Z26" s="104">
        <f t="shared" si="3"/>
        <v>10.493004704788289</v>
      </c>
    </row>
    <row r="27" spans="1:26" ht="20.100000000000001" customHeight="1" thickBot="1" x14ac:dyDescent="0.3">
      <c r="A27" s="5" t="s">
        <v>84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529023.06099999999</v>
      </c>
      <c r="J27" s="15">
        <v>612404.29600000044</v>
      </c>
      <c r="K27" s="14">
        <v>145004.89300000004</v>
      </c>
      <c r="L27" s="160">
        <v>188869.10499999998</v>
      </c>
      <c r="N27" s="134">
        <f t="shared" ref="N27:R27" si="22">C27/C45</f>
        <v>4.5645080221031718E-3</v>
      </c>
      <c r="O27" s="395">
        <f t="shared" si="22"/>
        <v>5.9871516410128769E-3</v>
      </c>
      <c r="P27" s="396">
        <f t="shared" si="22"/>
        <v>1.805438681274622E-2</v>
      </c>
      <c r="Q27" s="396">
        <f t="shared" si="22"/>
        <v>1.7567950845765463E-2</v>
      </c>
      <c r="R27" s="396">
        <f t="shared" si="22"/>
        <v>2.5220731074865946E-2</v>
      </c>
      <c r="S27" s="397">
        <f>H27/H45</f>
        <v>2.2430949559490612E-2</v>
      </c>
      <c r="T27" s="397">
        <f>I27/I45</f>
        <v>1.9195898751157261E-2</v>
      </c>
      <c r="U27" s="27">
        <f>J27/J45</f>
        <v>1.9903248819075143E-2</v>
      </c>
      <c r="V27" s="134">
        <f>K27/K45</f>
        <v>2.0114759433599527E-2</v>
      </c>
      <c r="W27" s="22">
        <f>L27/L45</f>
        <v>2.2687061672678178E-2</v>
      </c>
      <c r="Y27" s="102">
        <f t="shared" si="2"/>
        <v>0.30250159903224733</v>
      </c>
      <c r="Z27" s="101">
        <f t="shared" si="3"/>
        <v>0.2572302239078651</v>
      </c>
    </row>
    <row r="28" spans="1:26" ht="20.100000000000001" customHeight="1" x14ac:dyDescent="0.25">
      <c r="A28" s="24"/>
      <c r="B28" t="s">
        <v>85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28341.891</v>
      </c>
      <c r="J28" s="12">
        <v>22324.701000000001</v>
      </c>
      <c r="K28" s="11">
        <v>3270.973</v>
      </c>
      <c r="L28" s="161">
        <v>4254.1720000000005</v>
      </c>
      <c r="N28" s="77">
        <f t="shared" ref="N28:T28" si="23">C28/C27</f>
        <v>3.4838333319035401E-2</v>
      </c>
      <c r="O28" s="398">
        <f t="shared" si="23"/>
        <v>6.7321372591574433E-2</v>
      </c>
      <c r="P28" s="399">
        <f t="shared" si="23"/>
        <v>0.66169543393195451</v>
      </c>
      <c r="Q28" s="399">
        <f t="shared" si="23"/>
        <v>0.30912444385249427</v>
      </c>
      <c r="R28" s="399">
        <f t="shared" si="23"/>
        <v>8.8259315977539554E-2</v>
      </c>
      <c r="S28" s="400">
        <f t="shared" si="23"/>
        <v>7.0003847477876996E-2</v>
      </c>
      <c r="T28" s="400">
        <f t="shared" si="23"/>
        <v>5.3574018014311102E-2</v>
      </c>
      <c r="U28" s="172">
        <f>J28/J27</f>
        <v>3.6454187447437475E-2</v>
      </c>
      <c r="V28" s="77">
        <f>K28/K27</f>
        <v>2.2557673277963104E-2</v>
      </c>
      <c r="W28" s="19">
        <f>L28/L27</f>
        <v>2.2524446229572597E-2</v>
      </c>
      <c r="Y28" s="107">
        <f t="shared" si="2"/>
        <v>0.3005830375243087</v>
      </c>
      <c r="Z28" s="104">
        <f t="shared" si="3"/>
        <v>-3.3227048390507136E-3</v>
      </c>
    </row>
    <row r="29" spans="1:26" ht="20.100000000000001" customHeight="1" thickBot="1" x14ac:dyDescent="0.3">
      <c r="A29" s="24"/>
      <c r="B29" t="s">
        <v>86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500681.17000000004</v>
      </c>
      <c r="J29" s="12">
        <v>590079.59500000044</v>
      </c>
      <c r="K29" s="11">
        <v>141733.92000000004</v>
      </c>
      <c r="L29" s="161">
        <v>184614.93299999999</v>
      </c>
      <c r="N29" s="77">
        <f t="shared" ref="N29:T29" si="24">C29/C27</f>
        <v>0.96516166668096459</v>
      </c>
      <c r="O29" s="398">
        <f t="shared" si="24"/>
        <v>0.93267862740842555</v>
      </c>
      <c r="P29" s="399">
        <f t="shared" si="24"/>
        <v>0.33830456606804554</v>
      </c>
      <c r="Q29" s="399">
        <f t="shared" si="24"/>
        <v>0.69087555614750573</v>
      </c>
      <c r="R29" s="399">
        <f t="shared" si="24"/>
        <v>0.91174068402246045</v>
      </c>
      <c r="S29" s="400">
        <f t="shared" si="24"/>
        <v>0.92999615252212298</v>
      </c>
      <c r="T29" s="400">
        <f t="shared" si="24"/>
        <v>0.94642598198568906</v>
      </c>
      <c r="U29" s="172">
        <f>J29/J27</f>
        <v>0.96354581255256255</v>
      </c>
      <c r="V29" s="77">
        <f>K29/K27</f>
        <v>0.9774423267220369</v>
      </c>
      <c r="W29" s="19">
        <f>L29/L27</f>
        <v>0.9774755537704275</v>
      </c>
      <c r="Y29" s="105">
        <f t="shared" si="2"/>
        <v>0.30254587610361683</v>
      </c>
      <c r="Z29" s="104">
        <f t="shared" si="3"/>
        <v>3.3227048390593872E-3</v>
      </c>
    </row>
    <row r="30" spans="1:26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1218913.503</v>
      </c>
      <c r="J30" s="15">
        <v>1072351.6870000004</v>
      </c>
      <c r="K30" s="14">
        <v>309557.20800000004</v>
      </c>
      <c r="L30" s="160">
        <v>272071.44</v>
      </c>
      <c r="N30" s="134">
        <f t="shared" ref="N30:R30" si="25">C30/C45</f>
        <v>3.5685801207094206E-2</v>
      </c>
      <c r="O30" s="395">
        <f t="shared" si="25"/>
        <v>3.5019004286828873E-2</v>
      </c>
      <c r="P30" s="396">
        <f t="shared" si="25"/>
        <v>3.5143482961882661E-2</v>
      </c>
      <c r="Q30" s="396">
        <f t="shared" si="25"/>
        <v>2.581667722464152E-2</v>
      </c>
      <c r="R30" s="396">
        <f t="shared" si="25"/>
        <v>1.5882729785757846E-2</v>
      </c>
      <c r="S30" s="397">
        <f>H30/H45</f>
        <v>3.7729444925070341E-2</v>
      </c>
      <c r="T30" s="397">
        <f>I30/I45</f>
        <v>4.4228960729570957E-2</v>
      </c>
      <c r="U30" s="27">
        <f>J30/J45</f>
        <v>3.4851621040744588E-2</v>
      </c>
      <c r="V30" s="134">
        <f>K30/K45</f>
        <v>4.294109420057108E-2</v>
      </c>
      <c r="W30" s="22">
        <f>L30/L45</f>
        <v>3.2681372311550702E-2</v>
      </c>
      <c r="Y30" s="102">
        <f t="shared" si="2"/>
        <v>-0.1210947993819612</v>
      </c>
      <c r="Z30" s="101">
        <f t="shared" si="3"/>
        <v>-1.0259721889020377</v>
      </c>
    </row>
    <row r="31" spans="1:26" ht="20.100000000000001" customHeight="1" x14ac:dyDescent="0.25">
      <c r="A31" s="24"/>
      <c r="B31" t="s">
        <v>85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899719.96199999994</v>
      </c>
      <c r="J31" s="12">
        <v>721658.52000000037</v>
      </c>
      <c r="K31" s="11">
        <v>200213.77300000002</v>
      </c>
      <c r="L31" s="161">
        <v>207819.90000000002</v>
      </c>
      <c r="N31" s="77">
        <f t="shared" ref="N31:T31" si="26">C31/C30</f>
        <v>0.77133276200905709</v>
      </c>
      <c r="O31" s="398">
        <f t="shared" si="26"/>
        <v>0.85795902549234038</v>
      </c>
      <c r="P31" s="399">
        <f t="shared" si="26"/>
        <v>0.8239374913013563</v>
      </c>
      <c r="Q31" s="399">
        <f t="shared" si="26"/>
        <v>0.71194284816146058</v>
      </c>
      <c r="R31" s="399">
        <f t="shared" si="26"/>
        <v>0.84382511119099479</v>
      </c>
      <c r="S31" s="400">
        <f t="shared" si="26"/>
        <v>0.70465818319719253</v>
      </c>
      <c r="T31" s="400">
        <f t="shared" si="26"/>
        <v>0.73813273852951966</v>
      </c>
      <c r="U31" s="172">
        <f>J31/J30</f>
        <v>0.67296813978901315</v>
      </c>
      <c r="V31" s="77">
        <f>K31/K30</f>
        <v>0.64677470860248876</v>
      </c>
      <c r="W31" s="19">
        <f>L31/L30</f>
        <v>0.76384312884880534</v>
      </c>
      <c r="Y31" s="107">
        <f t="shared" si="2"/>
        <v>3.799002878787968E-2</v>
      </c>
      <c r="Z31" s="104">
        <f t="shared" si="3"/>
        <v>11.706842024631658</v>
      </c>
    </row>
    <row r="32" spans="1:26" ht="20.100000000000001" customHeight="1" thickBot="1" x14ac:dyDescent="0.3">
      <c r="A32" s="24"/>
      <c r="B32" t="s">
        <v>86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319193.54100000008</v>
      </c>
      <c r="J32" s="12">
        <v>350693.16700000007</v>
      </c>
      <c r="K32" s="11">
        <v>109343.43500000001</v>
      </c>
      <c r="L32" s="161">
        <v>64251.54</v>
      </c>
      <c r="N32" s="77">
        <f t="shared" ref="N32:T32" si="27">C32/C30</f>
        <v>0.22866723799094293</v>
      </c>
      <c r="O32" s="398">
        <f t="shared" si="27"/>
        <v>0.14204097450765965</v>
      </c>
      <c r="P32" s="399">
        <f t="shared" si="27"/>
        <v>0.1760625086986437</v>
      </c>
      <c r="Q32" s="399">
        <f t="shared" si="27"/>
        <v>0.28805715183853942</v>
      </c>
      <c r="R32" s="399">
        <f t="shared" si="27"/>
        <v>0.15617488880900524</v>
      </c>
      <c r="S32" s="400">
        <f t="shared" si="27"/>
        <v>0.29534181680280747</v>
      </c>
      <c r="T32" s="400">
        <f t="shared" si="27"/>
        <v>0.26186726147048028</v>
      </c>
      <c r="U32" s="172">
        <f>J32/J30</f>
        <v>0.32703186021098685</v>
      </c>
      <c r="V32" s="77">
        <f>K32/K30</f>
        <v>0.35322529139751124</v>
      </c>
      <c r="W32" s="19">
        <f>L32/L30</f>
        <v>0.23615687115119471</v>
      </c>
      <c r="Y32" s="105">
        <f t="shared" si="2"/>
        <v>-0.41238776703878022</v>
      </c>
      <c r="Z32" s="104">
        <f t="shared" si="3"/>
        <v>-11.706842024631653</v>
      </c>
    </row>
    <row r="33" spans="1:26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3044609.7169999988</v>
      </c>
      <c r="J33" s="15">
        <v>3097168.007999999</v>
      </c>
      <c r="K33" s="14">
        <v>781989.8629999999</v>
      </c>
      <c r="L33" s="160">
        <v>798957.37699999998</v>
      </c>
      <c r="N33" s="134">
        <f t="shared" ref="N33:R33" si="28">C33/C45</f>
        <v>5.6585614706293738E-2</v>
      </c>
      <c r="O33" s="395">
        <f t="shared" si="28"/>
        <v>5.8994861926918891E-2</v>
      </c>
      <c r="P33" s="396">
        <f t="shared" si="28"/>
        <v>5.3716820286259799E-2</v>
      </c>
      <c r="Q33" s="396">
        <f t="shared" si="28"/>
        <v>0.11126998753775903</v>
      </c>
      <c r="R33" s="396">
        <f t="shared" si="28"/>
        <v>0.11941518264836988</v>
      </c>
      <c r="S33" s="397">
        <f>H33/H45</f>
        <v>0.11081825011181011</v>
      </c>
      <c r="T33" s="397">
        <f>I33/I45</f>
        <v>0.11047537276323298</v>
      </c>
      <c r="U33" s="27">
        <f>J33/J45</f>
        <v>0.10065851252242562</v>
      </c>
      <c r="V33" s="134">
        <f>K33/K45</f>
        <v>0.10847591173187822</v>
      </c>
      <c r="W33" s="22">
        <f>L33/L45</f>
        <v>9.5971203367751404E-2</v>
      </c>
      <c r="Y33" s="102">
        <f t="shared" si="2"/>
        <v>2.1697869502945315E-2</v>
      </c>
      <c r="Z33" s="101">
        <f t="shared" si="3"/>
        <v>-1.2504708364126815</v>
      </c>
    </row>
    <row r="34" spans="1:26" ht="20.100000000000001" customHeight="1" x14ac:dyDescent="0.25">
      <c r="A34" s="24"/>
      <c r="B34" t="s">
        <v>85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2968776.9669999988</v>
      </c>
      <c r="J34" s="12">
        <v>2965801.953999999</v>
      </c>
      <c r="K34" s="11">
        <v>744813.34299999988</v>
      </c>
      <c r="L34" s="161">
        <v>766189.05799999996</v>
      </c>
      <c r="N34" s="77">
        <f t="shared" ref="N34:T34" si="29">C34/C33</f>
        <v>0.93235395476746386</v>
      </c>
      <c r="O34" s="398">
        <f t="shared" si="29"/>
        <v>0.93329283095703075</v>
      </c>
      <c r="P34" s="399">
        <f t="shared" si="29"/>
        <v>0.93572253475337108</v>
      </c>
      <c r="Q34" s="399">
        <f t="shared" si="29"/>
        <v>0.95993462495192028</v>
      </c>
      <c r="R34" s="399">
        <f t="shared" si="29"/>
        <v>0.95687085161435481</v>
      </c>
      <c r="S34" s="400">
        <f t="shared" si="29"/>
        <v>0.95505592072061363</v>
      </c>
      <c r="T34" s="400">
        <f t="shared" si="29"/>
        <v>0.9750927846099362</v>
      </c>
      <c r="U34" s="172">
        <f>J34/J33</f>
        <v>0.9575851055994764</v>
      </c>
      <c r="V34" s="77">
        <f>K34/K33</f>
        <v>0.95245907682565445</v>
      </c>
      <c r="W34" s="19">
        <f>L34/L33</f>
        <v>0.95898614876923527</v>
      </c>
      <c r="Y34" s="107">
        <f t="shared" si="2"/>
        <v>2.8699425434434097E-2</v>
      </c>
      <c r="Z34" s="104">
        <f t="shared" si="3"/>
        <v>0.652707194358082</v>
      </c>
    </row>
    <row r="35" spans="1:26" ht="20.100000000000001" customHeight="1" thickBot="1" x14ac:dyDescent="0.3">
      <c r="A35" s="24"/>
      <c r="B35" t="s">
        <v>86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75832.749999999971</v>
      </c>
      <c r="J35" s="12">
        <v>131366.05400000006</v>
      </c>
      <c r="K35" s="11">
        <v>37176.519999999997</v>
      </c>
      <c r="L35" s="161">
        <v>32768.318999999996</v>
      </c>
      <c r="N35" s="77">
        <f t="shared" ref="N35:T35" si="30">C35/C33</f>
        <v>6.7646045232536089E-2</v>
      </c>
      <c r="O35" s="398">
        <f t="shared" si="30"/>
        <v>6.6707169042969222E-2</v>
      </c>
      <c r="P35" s="399">
        <f t="shared" si="30"/>
        <v>6.4277465246628862E-2</v>
      </c>
      <c r="Q35" s="399">
        <f t="shared" si="30"/>
        <v>4.0065375048079672E-2</v>
      </c>
      <c r="R35" s="399">
        <f t="shared" si="30"/>
        <v>4.3129148385645182E-2</v>
      </c>
      <c r="S35" s="400">
        <f t="shared" si="30"/>
        <v>4.4944079279386366E-2</v>
      </c>
      <c r="T35" s="400">
        <f t="shared" si="30"/>
        <v>2.4907215390063738E-2</v>
      </c>
      <c r="U35" s="172">
        <f>J35/J33</f>
        <v>4.2414894400523623E-2</v>
      </c>
      <c r="V35" s="77">
        <f>K35/K33</f>
        <v>4.7540923174345551E-2</v>
      </c>
      <c r="W35" s="19">
        <f>L35/L33</f>
        <v>4.101385123076471E-2</v>
      </c>
      <c r="Y35" s="105">
        <f t="shared" si="2"/>
        <v>-0.11857486929922438</v>
      </c>
      <c r="Z35" s="104">
        <f t="shared" si="3"/>
        <v>-0.65270719435808411</v>
      </c>
    </row>
    <row r="36" spans="1:26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2110807.2549999999</v>
      </c>
      <c r="J36" s="15">
        <v>2546476.5180000006</v>
      </c>
      <c r="K36" s="14">
        <v>517368.223</v>
      </c>
      <c r="L36" s="160">
        <v>688752.80500000005</v>
      </c>
      <c r="N36" s="134">
        <f t="shared" ref="N36:R36" si="31">C36/C45</f>
        <v>6.4661011652893299E-2</v>
      </c>
      <c r="O36" s="395">
        <f t="shared" si="31"/>
        <v>5.8229196925587742E-2</v>
      </c>
      <c r="P36" s="396">
        <f t="shared" si="31"/>
        <v>5.9161460570473556E-2</v>
      </c>
      <c r="Q36" s="396">
        <f t="shared" si="31"/>
        <v>7.3176806370374395E-2</v>
      </c>
      <c r="R36" s="396">
        <f t="shared" si="31"/>
        <v>7.8258377453426564E-2</v>
      </c>
      <c r="S36" s="397">
        <f>H36/H45</f>
        <v>7.3220586958623754E-2</v>
      </c>
      <c r="T36" s="397">
        <f>I36/I45</f>
        <v>7.659182621187885E-2</v>
      </c>
      <c r="U36" s="27">
        <f>J36/J45</f>
        <v>8.2760940902488464E-2</v>
      </c>
      <c r="V36" s="134">
        <f>K36/K45</f>
        <v>7.1768180569147216E-2</v>
      </c>
      <c r="W36" s="22">
        <f>L36/L45</f>
        <v>8.2733369040241339E-2</v>
      </c>
      <c r="Y36" s="102">
        <f t="shared" si="2"/>
        <v>0.33126228937334651</v>
      </c>
      <c r="Z36" s="101">
        <f t="shared" si="3"/>
        <v>1.0965188471094123</v>
      </c>
    </row>
    <row r="37" spans="1:26" ht="20.100000000000001" customHeight="1" x14ac:dyDescent="0.25">
      <c r="A37" s="24"/>
      <c r="B37" t="s">
        <v>85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1941768.9780000001</v>
      </c>
      <c r="J37" s="12">
        <v>2345423.3910000008</v>
      </c>
      <c r="K37" s="11">
        <v>473348.05300000001</v>
      </c>
      <c r="L37" s="161">
        <v>617957.32900000003</v>
      </c>
      <c r="N37" s="77">
        <f t="shared" ref="N37:T37" si="32">C37/C36</f>
        <v>0.92385300488768496</v>
      </c>
      <c r="O37" s="398">
        <f t="shared" si="32"/>
        <v>0.92524015052759667</v>
      </c>
      <c r="P37" s="399">
        <f t="shared" si="32"/>
        <v>0.9352265661206971</v>
      </c>
      <c r="Q37" s="399">
        <f t="shared" si="32"/>
        <v>0.90303373237763462</v>
      </c>
      <c r="R37" s="399">
        <f t="shared" si="32"/>
        <v>0.91527304016691335</v>
      </c>
      <c r="S37" s="400">
        <f t="shared" si="32"/>
        <v>0.90763061862880878</v>
      </c>
      <c r="T37" s="400">
        <f t="shared" si="32"/>
        <v>0.91991771081912466</v>
      </c>
      <c r="U37" s="172">
        <f>J37/J36</f>
        <v>0.921046541926133</v>
      </c>
      <c r="V37" s="77">
        <f>K37/K36</f>
        <v>0.91491520344108956</v>
      </c>
      <c r="W37" s="19">
        <f>L37/L36</f>
        <v>0.89721206870438808</v>
      </c>
      <c r="Y37" s="107">
        <f t="shared" si="2"/>
        <v>0.30550305443001369</v>
      </c>
      <c r="Z37" s="104">
        <f t="shared" si="3"/>
        <v>-1.7703134736701487</v>
      </c>
    </row>
    <row r="38" spans="1:26" ht="20.100000000000001" customHeight="1" thickBot="1" x14ac:dyDescent="0.3">
      <c r="A38" s="24"/>
      <c r="B38" t="s">
        <v>86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169038.277</v>
      </c>
      <c r="J38" s="12">
        <v>201053.12699999998</v>
      </c>
      <c r="K38" s="11">
        <v>44020.17</v>
      </c>
      <c r="L38" s="161">
        <v>70795.475999999995</v>
      </c>
      <c r="N38" s="77">
        <f t="shared" ref="N38:T38" si="33">C38/C36</f>
        <v>7.6146995112315013E-2</v>
      </c>
      <c r="O38" s="398">
        <f t="shared" si="33"/>
        <v>7.4759849472403384E-2</v>
      </c>
      <c r="P38" s="399">
        <f t="shared" si="33"/>
        <v>6.4773433879302914E-2</v>
      </c>
      <c r="Q38" s="399">
        <f t="shared" si="33"/>
        <v>9.6966267622365418E-2</v>
      </c>
      <c r="R38" s="399">
        <f t="shared" si="33"/>
        <v>8.4726959833086687E-2</v>
      </c>
      <c r="S38" s="400">
        <f t="shared" si="33"/>
        <v>9.2369381371191245E-2</v>
      </c>
      <c r="T38" s="400">
        <f t="shared" si="33"/>
        <v>8.0082289180875496E-2</v>
      </c>
      <c r="U38" s="172">
        <f>J38/J36</f>
        <v>7.8953458073867042E-2</v>
      </c>
      <c r="V38" s="77">
        <f>K38/K36</f>
        <v>8.5084796558910422E-2</v>
      </c>
      <c r="W38" s="19">
        <f>L38/L36</f>
        <v>0.10278793129561191</v>
      </c>
      <c r="Y38" s="105">
        <f t="shared" si="2"/>
        <v>0.60825085409711044</v>
      </c>
      <c r="Z38" s="104">
        <f t="shared" si="3"/>
        <v>1.7703134736701487</v>
      </c>
    </row>
    <row r="39" spans="1:26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8684857.4310000017</v>
      </c>
      <c r="J39" s="15">
        <v>10079935.202000005</v>
      </c>
      <c r="K39" s="14">
        <v>2416036.7750000004</v>
      </c>
      <c r="L39" s="160">
        <v>2749998.068</v>
      </c>
      <c r="N39" s="134">
        <f t="shared" ref="N39:R39" si="34">C39/C45</f>
        <v>0.39031201410056948</v>
      </c>
      <c r="O39" s="395">
        <f t="shared" si="34"/>
        <v>0.38755790943893537</v>
      </c>
      <c r="P39" s="396">
        <f t="shared" si="34"/>
        <v>0.40015627760993427</v>
      </c>
      <c r="Q39" s="396">
        <f t="shared" si="34"/>
        <v>0.3707096404479393</v>
      </c>
      <c r="R39" s="396">
        <f t="shared" si="34"/>
        <v>0.33627350362285274</v>
      </c>
      <c r="S39" s="397">
        <f>H39/H45</f>
        <v>0.31737348765370588</v>
      </c>
      <c r="T39" s="397">
        <f>I39/I45</f>
        <v>0.31513492738591936</v>
      </c>
      <c r="U39" s="27">
        <f>J39/J45</f>
        <v>0.3275996914390692</v>
      </c>
      <c r="V39" s="134">
        <f>K39/K45</f>
        <v>0.33514730093869743</v>
      </c>
      <c r="W39" s="22">
        <f>L39/L45</f>
        <v>0.33033129356154806</v>
      </c>
      <c r="Y39" s="102">
        <f t="shared" si="2"/>
        <v>0.13822690799066978</v>
      </c>
      <c r="Z39" s="129">
        <f t="shared" si="3"/>
        <v>-0.48160073771493783</v>
      </c>
    </row>
    <row r="40" spans="1:26" ht="20.100000000000001" customHeight="1" x14ac:dyDescent="0.25">
      <c r="A40" s="24"/>
      <c r="B40" t="s">
        <v>85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7044781.9300000025</v>
      </c>
      <c r="J40" s="12">
        <v>8004277.6170000052</v>
      </c>
      <c r="K40" s="11">
        <v>1915381.7570000004</v>
      </c>
      <c r="L40" s="161">
        <v>2197890.31</v>
      </c>
      <c r="N40" s="77">
        <f t="shared" ref="N40:T40" si="35">C40/C39</f>
        <v>0.77721790091724563</v>
      </c>
      <c r="O40" s="398">
        <f t="shared" si="35"/>
        <v>0.80048808750035738</v>
      </c>
      <c r="P40" s="399">
        <f t="shared" si="35"/>
        <v>0.79000310315605171</v>
      </c>
      <c r="Q40" s="399">
        <f t="shared" si="35"/>
        <v>0.77028146981777446</v>
      </c>
      <c r="R40" s="399">
        <f t="shared" si="35"/>
        <v>0.78010529420655483</v>
      </c>
      <c r="S40" s="400">
        <f t="shared" si="35"/>
        <v>0.80771290179749455</v>
      </c>
      <c r="T40" s="400">
        <f t="shared" si="35"/>
        <v>0.81115688840833899</v>
      </c>
      <c r="U40" s="172">
        <f>J40/J39</f>
        <v>0.79408026506081508</v>
      </c>
      <c r="V40" s="77">
        <f>K40/K39</f>
        <v>0.79277839510534776</v>
      </c>
      <c r="W40" s="19">
        <f>L40/L39</f>
        <v>0.79923340149779343</v>
      </c>
      <c r="Y40" s="107">
        <f t="shared" si="2"/>
        <v>0.14749464537162738</v>
      </c>
      <c r="Z40" s="104">
        <f t="shared" si="3"/>
        <v>0.64550063924456724</v>
      </c>
    </row>
    <row r="41" spans="1:26" ht="20.100000000000001" customHeight="1" thickBot="1" x14ac:dyDescent="0.3">
      <c r="A41" s="24"/>
      <c r="B41" t="s">
        <v>86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1640075.5009999999</v>
      </c>
      <c r="J41" s="12">
        <v>2075657.5849999997</v>
      </c>
      <c r="K41" s="11">
        <v>500655.01799999992</v>
      </c>
      <c r="L41" s="161">
        <v>552107.75800000003</v>
      </c>
      <c r="N41" s="77">
        <f t="shared" ref="N41:T41" si="36">C41/C39</f>
        <v>0.22278209908275437</v>
      </c>
      <c r="O41" s="398">
        <f t="shared" si="36"/>
        <v>0.19951191249964262</v>
      </c>
      <c r="P41" s="399">
        <f t="shared" si="36"/>
        <v>0.20999689684394826</v>
      </c>
      <c r="Q41" s="399">
        <f t="shared" si="36"/>
        <v>0.22971853018222557</v>
      </c>
      <c r="R41" s="399">
        <f t="shared" si="36"/>
        <v>0.21989470579344517</v>
      </c>
      <c r="S41" s="400">
        <f t="shared" si="36"/>
        <v>0.1922870982025055</v>
      </c>
      <c r="T41" s="400">
        <f t="shared" si="36"/>
        <v>0.18884311159166103</v>
      </c>
      <c r="U41" s="172">
        <f>J41/J39</f>
        <v>0.20591973493918483</v>
      </c>
      <c r="V41" s="77">
        <f>K41/K39</f>
        <v>0.20722160489465224</v>
      </c>
      <c r="W41" s="19">
        <f>L41/L39</f>
        <v>0.20076659850220668</v>
      </c>
      <c r="Y41" s="105">
        <f t="shared" si="2"/>
        <v>0.10277084649134609</v>
      </c>
      <c r="Z41" s="104">
        <f t="shared" si="3"/>
        <v>-0.64550063924455614</v>
      </c>
    </row>
    <row r="42" spans="1:26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170594.59400000001</v>
      </c>
      <c r="J42" s="15">
        <v>195265.47800000003</v>
      </c>
      <c r="K42" s="14">
        <v>29122.393000000004</v>
      </c>
      <c r="L42" s="160">
        <v>40202.628000000004</v>
      </c>
      <c r="N42" s="134">
        <f t="shared" ref="N42:R42" si="37">C42/C45</f>
        <v>7.5949698195122723E-3</v>
      </c>
      <c r="O42" s="395">
        <f t="shared" si="37"/>
        <v>1.0554179326084859E-2</v>
      </c>
      <c r="P42" s="396">
        <f t="shared" si="37"/>
        <v>1.3272505508639358E-2</v>
      </c>
      <c r="Q42" s="396">
        <f t="shared" si="37"/>
        <v>9.2338642176114129E-3</v>
      </c>
      <c r="R42" s="396">
        <f t="shared" si="37"/>
        <v>7.1437187606090431E-3</v>
      </c>
      <c r="S42" s="397">
        <f>H42/H45</f>
        <v>6.0908047380798958E-3</v>
      </c>
      <c r="T42" s="397">
        <f>I42/I45</f>
        <v>6.1901206116207093E-3</v>
      </c>
      <c r="U42" s="27">
        <f>J42/J45</f>
        <v>6.3461628531907635E-3</v>
      </c>
      <c r="V42" s="134">
        <f>K42/K45</f>
        <v>4.0397942249144839E-3</v>
      </c>
      <c r="W42" s="22">
        <f>L42/L45</f>
        <v>4.8291619788198752E-3</v>
      </c>
      <c r="Y42" s="64">
        <f t="shared" si="2"/>
        <v>0.38047130948339303</v>
      </c>
      <c r="Z42" s="129">
        <f t="shared" si="3"/>
        <v>7.893677539053913E-2</v>
      </c>
    </row>
    <row r="43" spans="1:26" ht="20.100000000000001" customHeight="1" x14ac:dyDescent="0.25">
      <c r="A43" s="24"/>
      <c r="B43" t="s">
        <v>85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162708.74400000001</v>
      </c>
      <c r="J43" s="12">
        <v>193124.22400000005</v>
      </c>
      <c r="K43" s="11">
        <v>28914.407000000003</v>
      </c>
      <c r="L43" s="161">
        <v>39734.399000000005</v>
      </c>
      <c r="N43" s="77">
        <f t="shared" ref="N43:T43" si="38">C43/C42</f>
        <v>0.97660833788758394</v>
      </c>
      <c r="O43" s="398">
        <f t="shared" si="38"/>
        <v>0.98152916995831152</v>
      </c>
      <c r="P43" s="399">
        <f t="shared" si="38"/>
        <v>0.98860955613861612</v>
      </c>
      <c r="Q43" s="399">
        <f t="shared" si="38"/>
        <v>0.98383697768482914</v>
      </c>
      <c r="R43" s="399">
        <f t="shared" si="38"/>
        <v>0.97508286123974519</v>
      </c>
      <c r="S43" s="400">
        <f t="shared" si="38"/>
        <v>0.99358651677013998</v>
      </c>
      <c r="T43" s="400">
        <f t="shared" si="38"/>
        <v>0.9537743265182248</v>
      </c>
      <c r="U43" s="172">
        <f>J43/J42</f>
        <v>0.98903413946012519</v>
      </c>
      <c r="V43" s="77">
        <f>K43/K42</f>
        <v>0.99285821051862044</v>
      </c>
      <c r="W43" s="19">
        <f>L43/L42</f>
        <v>0.98835327382080596</v>
      </c>
      <c r="Y43" s="107">
        <f t="shared" si="2"/>
        <v>0.37420763981083899</v>
      </c>
      <c r="Z43" s="104">
        <f t="shared" si="3"/>
        <v>-0.45049366978144878</v>
      </c>
    </row>
    <row r="44" spans="1:26" ht="20.100000000000001" customHeight="1" thickBot="1" x14ac:dyDescent="0.3">
      <c r="A44" s="24"/>
      <c r="B44" t="s">
        <v>86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7885.85</v>
      </c>
      <c r="J44" s="12">
        <v>2141.2540000000004</v>
      </c>
      <c r="K44" s="11">
        <v>207.98599999999999</v>
      </c>
      <c r="L44" s="161">
        <v>468.22900000000004</v>
      </c>
      <c r="N44" s="77">
        <f t="shared" ref="N44:T44" si="39">C44/C42</f>
        <v>2.3391662112416091E-2</v>
      </c>
      <c r="O44" s="401">
        <f t="shared" si="39"/>
        <v>1.8470830041688469E-2</v>
      </c>
      <c r="P44" s="402">
        <f t="shared" si="39"/>
        <v>1.1390443861383825E-2</v>
      </c>
      <c r="Q44" s="402">
        <f t="shared" si="39"/>
        <v>1.6163022315170916E-2</v>
      </c>
      <c r="R44" s="402">
        <f t="shared" si="39"/>
        <v>2.4917138760254812E-2</v>
      </c>
      <c r="S44" s="403">
        <f t="shared" si="39"/>
        <v>6.4134832298599845E-3</v>
      </c>
      <c r="T44" s="403">
        <f t="shared" si="39"/>
        <v>4.6225673481775163E-2</v>
      </c>
      <c r="U44" s="172">
        <f>J44/J42</f>
        <v>1.0965860539874847E-2</v>
      </c>
      <c r="V44" s="77">
        <f>K44/K42</f>
        <v>7.1417894813794996E-3</v>
      </c>
      <c r="W44" s="94">
        <f>L44/L42</f>
        <v>1.1646726179194057E-2</v>
      </c>
      <c r="Y44" s="105">
        <f t="shared" si="2"/>
        <v>1.251252488148241</v>
      </c>
      <c r="Z44" s="104">
        <f t="shared" si="3"/>
        <v>0.45049366978145572</v>
      </c>
    </row>
    <row r="45" spans="1:26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J45" si="42">I7+I10+I13+I16+I18+I21+I24+I27+I30+I33+I36+I39+I42</f>
        <v>27559171.251000002</v>
      </c>
      <c r="J45" s="84">
        <f t="shared" si="42"/>
        <v>30769061.954000004</v>
      </c>
      <c r="K45" s="190">
        <f t="shared" ref="K45:L46" si="43">K7+K10+K13+K16+K18+K21+K24+K27+K30+K33+K36+K39+K42</f>
        <v>7208880.2990000006</v>
      </c>
      <c r="L45" s="188">
        <f t="shared" si="43"/>
        <v>8324969.8759999983</v>
      </c>
      <c r="N45" s="89">
        <f>N7+N10+N13+N16+N18+N21+N24+N27+N30+N33+N36+N39+N42</f>
        <v>1</v>
      </c>
      <c r="O45" s="85">
        <f t="shared" ref="O45:V45" si="44">O7+O10+O13+O16+O18+O21+O24+O27+O30+O33+O36+O39+O42</f>
        <v>0.99999999999999978</v>
      </c>
      <c r="P45" s="85">
        <f t="shared" si="44"/>
        <v>1</v>
      </c>
      <c r="Q45" s="85">
        <f t="shared" si="44"/>
        <v>1</v>
      </c>
      <c r="R45" s="85">
        <f t="shared" ref="R45:S45" si="45">R7+R10+R13+R16+R18+R21+R24+R27+R30+R33+R36+R39+R42</f>
        <v>1.0000000000000002</v>
      </c>
      <c r="S45" s="85">
        <f t="shared" si="45"/>
        <v>0.99999999999999989</v>
      </c>
      <c r="T45" s="85">
        <f t="shared" ref="T45" si="46">T7+T10+T13+T16+T18+T21+T24+T27+T30+T33+T36+T39+T42</f>
        <v>0.99999999999999989</v>
      </c>
      <c r="U45" s="174">
        <f t="shared" si="44"/>
        <v>1</v>
      </c>
      <c r="V45" s="407">
        <f t="shared" si="44"/>
        <v>1</v>
      </c>
      <c r="W45" s="406">
        <f>W7+W10+W13+W16+W18+W21+W24+W27+W30+W33+W36+W39+W42</f>
        <v>1.0000000000000002</v>
      </c>
      <c r="Y45" s="93">
        <f t="shared" si="2"/>
        <v>0.15482148831834802</v>
      </c>
      <c r="Z45" s="132">
        <f t="shared" si="3"/>
        <v>2.2204460492503131E-14</v>
      </c>
    </row>
    <row r="46" spans="1:26" ht="20.100000000000001" customHeight="1" x14ac:dyDescent="0.25">
      <c r="A46" s="24"/>
      <c r="B46" t="s">
        <v>85</v>
      </c>
      <c r="C46" s="314">
        <f t="shared" si="40"/>
        <v>13525843</v>
      </c>
      <c r="D46" s="315">
        <f t="shared" si="40"/>
        <v>14240476</v>
      </c>
      <c r="E46" s="315">
        <f t="shared" si="40"/>
        <v>15953957</v>
      </c>
      <c r="F46" s="315">
        <f t="shared" si="40"/>
        <v>18481841</v>
      </c>
      <c r="G46" s="315">
        <f t="shared" ref="G46" si="47">G8+G11+G14+G17+G19+G22+G25+G28+G31+G34+G37+G40+G43</f>
        <v>9386857</v>
      </c>
      <c r="H46" s="315">
        <f>H8+H11+H14+H17+H19+H22+H25+H28+H31+H34+H37+H40+H43</f>
        <v>9273276</v>
      </c>
      <c r="I46" s="315">
        <f t="shared" ref="I46:J46" si="48">I8+I11+I14+I17+I19+I22+I25+I28+I31+I34+I37+I40+I43</f>
        <v>14508948.685000002</v>
      </c>
      <c r="J46" s="315">
        <f t="shared" si="48"/>
        <v>15672737.477000006</v>
      </c>
      <c r="K46" s="315">
        <f t="shared" si="43"/>
        <v>3728110.1530000004</v>
      </c>
      <c r="L46" s="189">
        <f t="shared" si="43"/>
        <v>4124729.1750000003</v>
      </c>
      <c r="N46" s="77">
        <f t="shared" ref="N46:R46" si="49">C46/C45</f>
        <v>0.52964234199394367</v>
      </c>
      <c r="O46" s="79">
        <f t="shared" si="49"/>
        <v>0.51399774079556104</v>
      </c>
      <c r="P46" s="79">
        <f t="shared" si="49"/>
        <v>0.54953631671894865</v>
      </c>
      <c r="Q46" s="79">
        <f t="shared" si="49"/>
        <v>0.54740269079674342</v>
      </c>
      <c r="R46" s="79">
        <f t="shared" si="49"/>
        <v>0.52543088984003139</v>
      </c>
      <c r="S46" s="79">
        <f>H46/H45</f>
        <v>0.52651820010741268</v>
      </c>
      <c r="T46" s="79">
        <f>I46/I45</f>
        <v>0.52646534806352485</v>
      </c>
      <c r="U46" s="404">
        <f>J46/J45</f>
        <v>0.50936676264069647</v>
      </c>
      <c r="V46" s="382">
        <f>K46/K45</f>
        <v>0.51715523054490931</v>
      </c>
      <c r="W46" s="78">
        <f>L46/L45</f>
        <v>0.49546475680244267</v>
      </c>
      <c r="Y46" s="107">
        <f t="shared" si="2"/>
        <v>0.10638607919909276</v>
      </c>
      <c r="Z46" s="104">
        <f t="shared" si="3"/>
        <v>-2.1690473742466629</v>
      </c>
    </row>
    <row r="47" spans="1:26" ht="20.100000000000001" customHeight="1" thickBot="1" x14ac:dyDescent="0.3">
      <c r="A47" s="31"/>
      <c r="B47" s="25" t="s">
        <v>86</v>
      </c>
      <c r="C47" s="32">
        <f t="shared" ref="C47:F47" si="50">C9+C12+C15+C20+C23+C26+C29+C32+C35+C38+C41+C44</f>
        <v>12011849</v>
      </c>
      <c r="D47" s="33">
        <f t="shared" si="50"/>
        <v>13464852</v>
      </c>
      <c r="E47" s="33">
        <f t="shared" si="50"/>
        <v>13077713</v>
      </c>
      <c r="F47" s="33">
        <f t="shared" si="50"/>
        <v>15280947</v>
      </c>
      <c r="G47" s="33">
        <f t="shared" ref="G47" si="51">G9+G12+G15+G20+G23+G26+G29+G32+G35+G38+G41+G44</f>
        <v>8478208</v>
      </c>
      <c r="H47" s="33">
        <f>H9+H12+H15+H20+H23+H26+H29+H32+H35+H38+H41+H44</f>
        <v>8339175</v>
      </c>
      <c r="I47" s="33">
        <f t="shared" ref="I47:J47" si="52">I9+I12+I15+I20+I23+I26+I29+I32+I35+I38+I41+I44</f>
        <v>13050222.565999998</v>
      </c>
      <c r="J47" s="33">
        <f t="shared" si="52"/>
        <v>15096324.477000002</v>
      </c>
      <c r="K47" s="33">
        <f t="shared" ref="K47:L47" si="53">K9+K12+K15+K20+K23+K26+K29+K32+K35+K38+K41+K44</f>
        <v>3480770.1460000002</v>
      </c>
      <c r="L47" s="162">
        <f t="shared" si="53"/>
        <v>4200240.7010000004</v>
      </c>
      <c r="N47" s="147">
        <f t="shared" ref="N47:R47" si="54">C47/C45</f>
        <v>0.47035765800605628</v>
      </c>
      <c r="O47" s="80">
        <f t="shared" si="54"/>
        <v>0.48600225920443896</v>
      </c>
      <c r="P47" s="80">
        <f t="shared" si="54"/>
        <v>0.45046368328105135</v>
      </c>
      <c r="Q47" s="80">
        <f t="shared" si="54"/>
        <v>0.45259730920325658</v>
      </c>
      <c r="R47" s="80">
        <f t="shared" si="54"/>
        <v>0.47456911015996861</v>
      </c>
      <c r="S47" s="80">
        <f>H47/H45</f>
        <v>0.47348179989258737</v>
      </c>
      <c r="T47" s="80">
        <f>I47/I45</f>
        <v>0.47353465193647515</v>
      </c>
      <c r="U47" s="405">
        <f>J47/J45</f>
        <v>0.49063323735930359</v>
      </c>
      <c r="V47" s="235">
        <f>K47/K45</f>
        <v>0.48284476945509064</v>
      </c>
      <c r="W47" s="236">
        <f>L47/L45</f>
        <v>0.5045352431975576</v>
      </c>
      <c r="Y47" s="105">
        <f t="shared" si="2"/>
        <v>0.20669866863423739</v>
      </c>
      <c r="Z47" s="106">
        <f t="shared" si="3"/>
        <v>2.1690473742466967</v>
      </c>
    </row>
    <row r="50" spans="1:26" x14ac:dyDescent="0.25">
      <c r="A50" s="1" t="s">
        <v>22</v>
      </c>
      <c r="N50" s="1" t="s">
        <v>24</v>
      </c>
    </row>
    <row r="51" spans="1:26" ht="15.75" thickBot="1" x14ac:dyDescent="0.3"/>
    <row r="52" spans="1:26" ht="24" customHeight="1" x14ac:dyDescent="0.25">
      <c r="A52" s="460" t="s">
        <v>36</v>
      </c>
      <c r="B52" s="490"/>
      <c r="C52" s="462">
        <v>2016</v>
      </c>
      <c r="D52" s="464">
        <v>2017</v>
      </c>
      <c r="E52" s="472">
        <v>2018</v>
      </c>
      <c r="F52" s="464">
        <v>2019</v>
      </c>
      <c r="G52" s="464">
        <v>2020</v>
      </c>
      <c r="H52" s="464">
        <v>2021</v>
      </c>
      <c r="I52" s="464">
        <v>2022</v>
      </c>
      <c r="J52" s="468">
        <v>2023</v>
      </c>
      <c r="K52" s="470" t="str">
        <f>K5</f>
        <v>janeiro - março</v>
      </c>
      <c r="L52" s="471"/>
      <c r="N52" s="499">
        <v>2016</v>
      </c>
      <c r="O52" s="464">
        <v>2017</v>
      </c>
      <c r="P52" s="464">
        <v>2018</v>
      </c>
      <c r="Q52" s="468">
        <v>2019</v>
      </c>
      <c r="R52" s="480">
        <v>2020</v>
      </c>
      <c r="S52" s="468">
        <v>2021</v>
      </c>
      <c r="T52" s="480">
        <v>2022</v>
      </c>
      <c r="U52" s="468">
        <v>2023</v>
      </c>
      <c r="V52" s="470" t="str">
        <f>K52</f>
        <v>janeiro - março</v>
      </c>
      <c r="W52" s="471"/>
      <c r="Y52" s="496" t="s">
        <v>90</v>
      </c>
      <c r="Z52" s="497"/>
    </row>
    <row r="53" spans="1:26" ht="21.75" customHeight="1" thickBot="1" x14ac:dyDescent="0.3">
      <c r="A53" s="491"/>
      <c r="B53" s="492"/>
      <c r="C53" s="493">
        <v>2016</v>
      </c>
      <c r="D53" s="484">
        <v>2017</v>
      </c>
      <c r="E53" s="487"/>
      <c r="F53" s="484"/>
      <c r="G53" s="484"/>
      <c r="H53" s="484">
        <v>2018</v>
      </c>
      <c r="I53" s="484"/>
      <c r="J53" s="498"/>
      <c r="K53" s="166">
        <v>2023</v>
      </c>
      <c r="L53" s="168">
        <v>2024</v>
      </c>
      <c r="N53" s="500"/>
      <c r="O53" s="484"/>
      <c r="P53" s="484"/>
      <c r="Q53" s="498"/>
      <c r="R53" s="503"/>
      <c r="S53" s="498"/>
      <c r="T53" s="503"/>
      <c r="U53" s="498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50058586.469999999</v>
      </c>
      <c r="J54" s="15">
        <v>61984133.688000016</v>
      </c>
      <c r="K54" s="14">
        <v>12425651.772999998</v>
      </c>
      <c r="L54" s="160">
        <v>17947721.308000002</v>
      </c>
      <c r="N54" s="134">
        <f t="shared" ref="N54:T54" si="55">C54/C92</f>
        <v>0.15591700650219709</v>
      </c>
      <c r="O54" s="134">
        <f t="shared" si="55"/>
        <v>0.16680384345256438</v>
      </c>
      <c r="P54" s="134">
        <f t="shared" si="55"/>
        <v>0.15623242097362919</v>
      </c>
      <c r="Q54" s="134">
        <f t="shared" si="55"/>
        <v>0.15243562295718163</v>
      </c>
      <c r="R54" s="134">
        <f t="shared" si="55"/>
        <v>0.15802169215331374</v>
      </c>
      <c r="S54" s="134">
        <f t="shared" si="55"/>
        <v>0.16094193632502204</v>
      </c>
      <c r="T54" s="134">
        <f t="shared" si="55"/>
        <v>0.2667821828298626</v>
      </c>
      <c r="U54" s="134">
        <f>J54/J92</f>
        <v>0.18283113858176347</v>
      </c>
      <c r="V54" s="134">
        <f>K54/K92</f>
        <v>0.14913458606286611</v>
      </c>
      <c r="W54" s="324">
        <f>L54/L92</f>
        <v>0.16810348087832719</v>
      </c>
      <c r="Y54" s="102">
        <f>(L54-K54)/K54</f>
        <v>0.44440884356658406</v>
      </c>
      <c r="Z54" s="101">
        <f>(W54-V54)*100</f>
        <v>1.8968894815461073</v>
      </c>
    </row>
    <row r="55" spans="1:26" ht="20.100000000000001" customHeight="1" x14ac:dyDescent="0.25">
      <c r="A55" s="24"/>
      <c r="B55" t="s">
        <v>85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4809718.0529999984</v>
      </c>
      <c r="J55" s="12">
        <v>5890558.3819999993</v>
      </c>
      <c r="K55" s="11">
        <v>1413867.0349999997</v>
      </c>
      <c r="L55" s="161">
        <v>1497943.2849999999</v>
      </c>
      <c r="N55" s="77">
        <f t="shared" ref="N55:T55" si="56">C55/C54</f>
        <v>3.3615266897699725E-2</v>
      </c>
      <c r="O55" s="77">
        <f t="shared" si="56"/>
        <v>2.2165009979569904E-2</v>
      </c>
      <c r="P55" s="77">
        <f t="shared" si="56"/>
        <v>4.5992855093218203E-2</v>
      </c>
      <c r="Q55" s="77">
        <f t="shared" si="56"/>
        <v>4.6663829611922919E-2</v>
      </c>
      <c r="R55" s="77">
        <f t="shared" si="56"/>
        <v>4.6134785809510657E-2</v>
      </c>
      <c r="S55" s="77">
        <f t="shared" si="56"/>
        <v>0.10386858589835586</v>
      </c>
      <c r="T55" s="77">
        <f t="shared" si="56"/>
        <v>9.6081779214490043E-2</v>
      </c>
      <c r="U55" s="77">
        <f>J55/J54</f>
        <v>9.5033325974198418E-2</v>
      </c>
      <c r="V55" s="77">
        <f>K55/K54</f>
        <v>0.11378614666091205</v>
      </c>
      <c r="W55" s="325">
        <f>L55/L54</f>
        <v>8.3461474540074784E-2</v>
      </c>
      <c r="Y55" s="107">
        <f t="shared" ref="Y55:Y94" si="57">(L55-K55)/K55</f>
        <v>5.9465457443104081E-2</v>
      </c>
      <c r="Z55" s="104">
        <f t="shared" ref="Z55:Z94" si="58">(W55-V55)*100</f>
        <v>-3.0324672120837266</v>
      </c>
    </row>
    <row r="56" spans="1:26" ht="20.100000000000001" customHeight="1" thickBot="1" x14ac:dyDescent="0.3">
      <c r="A56" s="24"/>
      <c r="B56" t="s">
        <v>86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45248868.417000003</v>
      </c>
      <c r="J56" s="12">
        <v>56093575.306000017</v>
      </c>
      <c r="K56" s="11">
        <v>11011784.737999998</v>
      </c>
      <c r="L56" s="161">
        <v>16449778.023000002</v>
      </c>
      <c r="N56" s="77">
        <f t="shared" ref="N56:T56" si="59">C56/C54</f>
        <v>0.96638473310230022</v>
      </c>
      <c r="O56" s="77">
        <f t="shared" si="59"/>
        <v>0.97783499002043006</v>
      </c>
      <c r="P56" s="77">
        <f t="shared" si="59"/>
        <v>0.95400714490678185</v>
      </c>
      <c r="Q56" s="77">
        <f t="shared" si="59"/>
        <v>0.95333617038807705</v>
      </c>
      <c r="R56" s="77">
        <f t="shared" si="59"/>
        <v>0.95386521419048931</v>
      </c>
      <c r="S56" s="77">
        <f t="shared" si="59"/>
        <v>0.8961314141016441</v>
      </c>
      <c r="T56" s="77">
        <f t="shared" si="59"/>
        <v>0.90391822078550998</v>
      </c>
      <c r="U56" s="77">
        <f>J56/J54</f>
        <v>0.90496667402580155</v>
      </c>
      <c r="V56" s="77">
        <f>K56/K54</f>
        <v>0.88621385333908786</v>
      </c>
      <c r="W56" s="325">
        <f>L56/L54</f>
        <v>0.9165385254599252</v>
      </c>
      <c r="Y56" s="105">
        <f t="shared" si="57"/>
        <v>0.49383396192211371</v>
      </c>
      <c r="Z56" s="104">
        <f t="shared" si="58"/>
        <v>3.0324672120837337</v>
      </c>
    </row>
    <row r="57" spans="1:26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1474725.6240000003</v>
      </c>
      <c r="J57" s="15">
        <v>1769060.5100000002</v>
      </c>
      <c r="K57" s="14">
        <v>394934.90399999998</v>
      </c>
      <c r="L57" s="160">
        <v>433808.99600000004</v>
      </c>
      <c r="N57" s="134">
        <f t="shared" ref="N57:T57" si="60">C57/C92</f>
        <v>7.6505096101735018E-3</v>
      </c>
      <c r="O57" s="134">
        <f t="shared" si="60"/>
        <v>1.010880235653994E-2</v>
      </c>
      <c r="P57" s="134">
        <f t="shared" si="60"/>
        <v>5.4633286255995018E-3</v>
      </c>
      <c r="Q57" s="134">
        <f t="shared" si="60"/>
        <v>5.3840583714449622E-3</v>
      </c>
      <c r="R57" s="134">
        <f t="shared" si="60"/>
        <v>5.3432771898001318E-3</v>
      </c>
      <c r="S57" s="134">
        <f t="shared" si="60"/>
        <v>4.6542548088873226E-3</v>
      </c>
      <c r="T57" s="134">
        <f t="shared" si="60"/>
        <v>7.8594013293130701E-3</v>
      </c>
      <c r="U57" s="134">
        <f>J57/J92</f>
        <v>5.2180990201683222E-3</v>
      </c>
      <c r="V57" s="134">
        <f>K57/K92</f>
        <v>4.7400695356520171E-3</v>
      </c>
      <c r="W57" s="324">
        <f>L57/L92</f>
        <v>4.0631788856352975E-3</v>
      </c>
      <c r="Y57" s="102">
        <f t="shared" si="57"/>
        <v>9.843164431979419E-2</v>
      </c>
      <c r="Z57" s="101">
        <f t="shared" si="58"/>
        <v>-6.7689065001671961E-2</v>
      </c>
    </row>
    <row r="58" spans="1:26" ht="20.100000000000001" customHeight="1" x14ac:dyDescent="0.25">
      <c r="A58" s="24"/>
      <c r="B58" t="s">
        <v>85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937008.65400000033</v>
      </c>
      <c r="J58" s="12">
        <v>1102763.6830000002</v>
      </c>
      <c r="K58" s="11">
        <v>278574.27699999994</v>
      </c>
      <c r="L58" s="161">
        <v>220998.44500000001</v>
      </c>
      <c r="N58" s="77">
        <f t="shared" ref="N58:T58" si="61">C58/C57</f>
        <v>0.99084162570497503</v>
      </c>
      <c r="O58" s="77">
        <f t="shared" si="61"/>
        <v>0.96246267873567592</v>
      </c>
      <c r="P58" s="77">
        <f t="shared" si="61"/>
        <v>0.82972477385162102</v>
      </c>
      <c r="Q58" s="77">
        <f t="shared" si="61"/>
        <v>0.68882454616258681</v>
      </c>
      <c r="R58" s="77">
        <f t="shared" si="61"/>
        <v>0.68295035546149963</v>
      </c>
      <c r="S58" s="77">
        <f t="shared" si="61"/>
        <v>0.59449775969092555</v>
      </c>
      <c r="T58" s="77">
        <f t="shared" si="61"/>
        <v>0.63537829596971873</v>
      </c>
      <c r="U58" s="77">
        <f>J58/J57</f>
        <v>0.62336120034695708</v>
      </c>
      <c r="V58" s="77">
        <f>K58/K57</f>
        <v>0.70536757875419376</v>
      </c>
      <c r="W58" s="325">
        <f>L58/L57</f>
        <v>0.50943721093326522</v>
      </c>
      <c r="Y58" s="107">
        <f t="shared" si="57"/>
        <v>-0.20668036051296992</v>
      </c>
      <c r="Z58" s="104">
        <f t="shared" si="58"/>
        <v>-19.593036782092852</v>
      </c>
    </row>
    <row r="59" spans="1:26" ht="20.100000000000001" customHeight="1" thickBot="1" x14ac:dyDescent="0.3">
      <c r="A59" s="24"/>
      <c r="B59" t="s">
        <v>86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537716.96999999986</v>
      </c>
      <c r="J59" s="12">
        <v>666296.82700000005</v>
      </c>
      <c r="K59" s="11">
        <v>116360.62700000001</v>
      </c>
      <c r="L59" s="161">
        <v>212810.55100000004</v>
      </c>
      <c r="N59" s="77">
        <f t="shared" ref="N59:T59" si="62">C59/C57</f>
        <v>9.1583742950249927E-3</v>
      </c>
      <c r="O59" s="77">
        <f t="shared" si="62"/>
        <v>3.7537321264324061E-2</v>
      </c>
      <c r="P59" s="77">
        <f t="shared" si="62"/>
        <v>0.17027522614837898</v>
      </c>
      <c r="Q59" s="77">
        <f t="shared" si="62"/>
        <v>0.31117545383741324</v>
      </c>
      <c r="R59" s="77">
        <f t="shared" si="62"/>
        <v>0.31704964453850043</v>
      </c>
      <c r="S59" s="77">
        <f t="shared" si="62"/>
        <v>0.4055022403090745</v>
      </c>
      <c r="T59" s="77">
        <f t="shared" si="62"/>
        <v>0.36462170403028121</v>
      </c>
      <c r="U59" s="77">
        <f>J59/J57</f>
        <v>0.37663879965304292</v>
      </c>
      <c r="V59" s="77">
        <f>K59/K57</f>
        <v>0.29463242124580613</v>
      </c>
      <c r="W59" s="325">
        <f>L59/L57</f>
        <v>0.49056278906673484</v>
      </c>
      <c r="Y59" s="105">
        <f t="shared" si="57"/>
        <v>0.82888797084257737</v>
      </c>
      <c r="Z59" s="104">
        <f t="shared" si="58"/>
        <v>19.59303678209287</v>
      </c>
    </row>
    <row r="60" spans="1:26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77758223.955000013</v>
      </c>
      <c r="J60" s="15">
        <v>89308602.168999985</v>
      </c>
      <c r="K60" s="14">
        <v>20806003.546999995</v>
      </c>
      <c r="L60" s="160">
        <v>26521057.229000006</v>
      </c>
      <c r="N60" s="134">
        <f t="shared" ref="N60:T60" si="63">C60/C92</f>
        <v>0.181161391503253</v>
      </c>
      <c r="O60" s="134">
        <f t="shared" si="63"/>
        <v>0.21262549614903734</v>
      </c>
      <c r="P60" s="134">
        <f t="shared" si="63"/>
        <v>0.20523227700156449</v>
      </c>
      <c r="Q60" s="134">
        <f t="shared" si="63"/>
        <v>0.21284776861279647</v>
      </c>
      <c r="R60" s="134">
        <f t="shared" si="63"/>
        <v>0.23652943917411076</v>
      </c>
      <c r="S60" s="134">
        <f t="shared" si="63"/>
        <v>0.24769105384048862</v>
      </c>
      <c r="T60" s="134">
        <f t="shared" si="63"/>
        <v>0.41440460433536919</v>
      </c>
      <c r="U60" s="134">
        <f>J60/J92</f>
        <v>0.263428597742347</v>
      </c>
      <c r="V60" s="134">
        <f>K60/K92</f>
        <v>0.24971685858336412</v>
      </c>
      <c r="W60" s="324">
        <f>L60/L92</f>
        <v>0.24840379233997761</v>
      </c>
      <c r="Y60" s="102">
        <f t="shared" si="57"/>
        <v>0.27468291395269234</v>
      </c>
      <c r="Z60" s="101">
        <f t="shared" si="58"/>
        <v>-0.1313066243386507</v>
      </c>
    </row>
    <row r="61" spans="1:26" ht="20.100000000000001" customHeight="1" x14ac:dyDescent="0.25">
      <c r="A61" s="24"/>
      <c r="B61" t="s">
        <v>85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1807674.6459999997</v>
      </c>
      <c r="J61" s="12">
        <v>1898572.2440000004</v>
      </c>
      <c r="K61" s="11">
        <v>471572.15</v>
      </c>
      <c r="L61" s="161">
        <v>385241.8170000001</v>
      </c>
      <c r="N61" s="77">
        <f t="shared" ref="N61:T61" si="64">C61/C60</f>
        <v>8.8704614460082945E-2</v>
      </c>
      <c r="O61" s="77">
        <f t="shared" si="64"/>
        <v>5.5348178257923521E-2</v>
      </c>
      <c r="P61" s="77">
        <f t="shared" si="64"/>
        <v>4.3912256102690402E-2</v>
      </c>
      <c r="Q61" s="77">
        <f t="shared" si="64"/>
        <v>2.1310228675704316E-2</v>
      </c>
      <c r="R61" s="77">
        <f t="shared" si="64"/>
        <v>1.6112762279235422E-2</v>
      </c>
      <c r="S61" s="77">
        <f t="shared" si="64"/>
        <v>2.1647027971663096E-2</v>
      </c>
      <c r="T61" s="77">
        <f t="shared" si="64"/>
        <v>2.3247375699400379E-2</v>
      </c>
      <c r="U61" s="77">
        <f>J61/J60</f>
        <v>2.1258559622367664E-2</v>
      </c>
      <c r="V61" s="77">
        <f>K61/K60</f>
        <v>2.2665196078369206E-2</v>
      </c>
      <c r="W61" s="325">
        <f>L61/L60</f>
        <v>1.4525884608353749E-2</v>
      </c>
      <c r="Y61" s="107">
        <f t="shared" si="57"/>
        <v>-0.18306919312346992</v>
      </c>
      <c r="Z61" s="104">
        <f t="shared" si="58"/>
        <v>-0.81393114700154567</v>
      </c>
    </row>
    <row r="62" spans="1:26" ht="20.100000000000001" customHeight="1" thickBot="1" x14ac:dyDescent="0.3">
      <c r="A62" s="24"/>
      <c r="B62" t="s">
        <v>86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75950549.309000015</v>
      </c>
      <c r="J62" s="12">
        <v>87410029.924999982</v>
      </c>
      <c r="K62" s="11">
        <v>20334431.396999996</v>
      </c>
      <c r="L62" s="161">
        <v>26135815.412000004</v>
      </c>
      <c r="N62" s="77">
        <f t="shared" ref="N62:T62" si="65">C62/C60</f>
        <v>0.91129538553991707</v>
      </c>
      <c r="O62" s="77">
        <f t="shared" si="65"/>
        <v>0.94465182174207651</v>
      </c>
      <c r="P62" s="77">
        <f t="shared" si="65"/>
        <v>0.95608774389730955</v>
      </c>
      <c r="Q62" s="77">
        <f t="shared" si="65"/>
        <v>0.97868977132429569</v>
      </c>
      <c r="R62" s="77">
        <f t="shared" si="65"/>
        <v>0.98388723772076458</v>
      </c>
      <c r="S62" s="77">
        <f t="shared" si="65"/>
        <v>0.97835297202833693</v>
      </c>
      <c r="T62" s="77">
        <f t="shared" si="65"/>
        <v>0.97675262430059961</v>
      </c>
      <c r="U62" s="77">
        <f>J62/J60</f>
        <v>0.97874144037763233</v>
      </c>
      <c r="V62" s="77">
        <f>K62/K60</f>
        <v>0.97733480392163086</v>
      </c>
      <c r="W62" s="325">
        <f>L62/L60</f>
        <v>0.9854741153916462</v>
      </c>
      <c r="Y62" s="105">
        <f t="shared" si="57"/>
        <v>0.28529856093521772</v>
      </c>
      <c r="Z62" s="104">
        <f t="shared" si="58"/>
        <v>0.81393114700153424</v>
      </c>
    </row>
    <row r="63" spans="1:26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15"/>
      <c r="K63" s="14"/>
      <c r="L63" s="160"/>
      <c r="N63" s="134">
        <f t="shared" ref="N63:T63" si="66">C63/C92</f>
        <v>1.0092256520643935E-3</v>
      </c>
      <c r="O63" s="134">
        <f t="shared" si="66"/>
        <v>5.0422015486901062E-4</v>
      </c>
      <c r="P63" s="134">
        <f t="shared" si="66"/>
        <v>1.3561844863477896E-3</v>
      </c>
      <c r="Q63" s="134">
        <f t="shared" si="66"/>
        <v>9.1000519277844444E-4</v>
      </c>
      <c r="R63" s="134">
        <f t="shared" si="66"/>
        <v>3.7839558848325183E-4</v>
      </c>
      <c r="S63" s="134">
        <f t="shared" si="66"/>
        <v>0</v>
      </c>
      <c r="T63" s="134">
        <f t="shared" si="66"/>
        <v>0</v>
      </c>
      <c r="U63" s="134">
        <f>J63/J92</f>
        <v>0</v>
      </c>
      <c r="V63" s="134">
        <f>K63/K92</f>
        <v>0</v>
      </c>
      <c r="W63" s="324">
        <f>L63/L92</f>
        <v>0</v>
      </c>
      <c r="Y63" s="102"/>
      <c r="Z63" s="101">
        <f t="shared" si="58"/>
        <v>0</v>
      </c>
    </row>
    <row r="64" spans="1:26" ht="20.100000000000001" customHeight="1" thickBot="1" x14ac:dyDescent="0.3">
      <c r="A64" s="24"/>
      <c r="B64" t="s">
        <v>85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12"/>
      <c r="K64" s="11"/>
      <c r="L64" s="161"/>
      <c r="N64" s="77">
        <f>C64/C63</f>
        <v>1</v>
      </c>
      <c r="O64" s="77">
        <f>D64/D63</f>
        <v>1</v>
      </c>
      <c r="P64" s="77">
        <f>E64/E63</f>
        <v>1</v>
      </c>
      <c r="Q64" s="77">
        <f>F64/F63</f>
        <v>1</v>
      </c>
      <c r="R64" s="77">
        <f t="shared" ref="R64" si="67">G64/G63</f>
        <v>1</v>
      </c>
      <c r="S64" s="77"/>
      <c r="T64" s="77"/>
      <c r="U64" s="77"/>
      <c r="V64" s="77"/>
      <c r="W64" s="325"/>
      <c r="Y64" s="154"/>
      <c r="Z64" s="104">
        <f t="shared" si="58"/>
        <v>0</v>
      </c>
    </row>
    <row r="65" spans="1:26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259420.54099999997</v>
      </c>
      <c r="J65" s="15">
        <v>270961.62300000008</v>
      </c>
      <c r="K65" s="14">
        <v>71092.753000000012</v>
      </c>
      <c r="L65" s="160">
        <v>73342.091</v>
      </c>
      <c r="N65" s="134">
        <f t="shared" ref="N65:T65" si="68">C65/C92</f>
        <v>1.1844389358329453E-3</v>
      </c>
      <c r="O65" s="134">
        <f t="shared" si="68"/>
        <v>4.5966845275738165E-4</v>
      </c>
      <c r="P65" s="134">
        <f t="shared" si="68"/>
        <v>4.1439032353808326E-4</v>
      </c>
      <c r="Q65" s="134">
        <f t="shared" si="68"/>
        <v>5.6260912049258395E-4</v>
      </c>
      <c r="R65" s="134">
        <f t="shared" si="68"/>
        <v>2.2012010529935231E-3</v>
      </c>
      <c r="S65" s="134">
        <f t="shared" si="68"/>
        <v>9.8121698064217297E-4</v>
      </c>
      <c r="T65" s="134">
        <f t="shared" si="68"/>
        <v>1.3825555829539958E-3</v>
      </c>
      <c r="U65" s="134">
        <f>J65/J92</f>
        <v>7.9924037164761459E-4</v>
      </c>
      <c r="V65" s="134">
        <f>K65/K92</f>
        <v>8.5326616940632218E-4</v>
      </c>
      <c r="W65" s="324">
        <f>L65/L92</f>
        <v>6.8694295952208089E-4</v>
      </c>
      <c r="Y65" s="102">
        <f t="shared" si="57"/>
        <v>3.1639483703774819E-2</v>
      </c>
      <c r="Z65" s="101">
        <f t="shared" si="58"/>
        <v>-1.663232098842413E-2</v>
      </c>
    </row>
    <row r="66" spans="1:26" ht="20.100000000000001" customHeight="1" x14ac:dyDescent="0.25">
      <c r="A66" s="24"/>
      <c r="B66" t="s">
        <v>85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234775.03699999995</v>
      </c>
      <c r="J66" s="12">
        <v>230737.68500000006</v>
      </c>
      <c r="K66" s="11">
        <v>65259.418000000005</v>
      </c>
      <c r="L66" s="161">
        <v>69358.106</v>
      </c>
      <c r="N66" s="77">
        <f t="shared" ref="N66:T66" si="69">C66/C65</f>
        <v>0.98927586044856775</v>
      </c>
      <c r="O66" s="77">
        <f t="shared" si="69"/>
        <v>0.87984192108121151</v>
      </c>
      <c r="P66" s="77">
        <f t="shared" si="69"/>
        <v>0.62681025735633245</v>
      </c>
      <c r="Q66" s="77">
        <f t="shared" si="69"/>
        <v>0.75631995466229485</v>
      </c>
      <c r="R66" s="77">
        <f t="shared" si="69"/>
        <v>0.47106472485621015</v>
      </c>
      <c r="S66" s="77">
        <f t="shared" si="69"/>
        <v>0.78076626437967778</v>
      </c>
      <c r="T66" s="77">
        <f t="shared" si="69"/>
        <v>0.90499786984871022</v>
      </c>
      <c r="U66" s="77">
        <f>J66/J65</f>
        <v>0.85155116228396666</v>
      </c>
      <c r="V66" s="77">
        <f>K66/K65</f>
        <v>0.9179475438234892</v>
      </c>
      <c r="W66" s="325">
        <f>L66/L65</f>
        <v>0.9456794189301202</v>
      </c>
      <c r="Y66" s="107">
        <f t="shared" si="57"/>
        <v>6.2806076511439227E-2</v>
      </c>
      <c r="Z66" s="104">
        <f t="shared" si="58"/>
        <v>2.7731875106630999</v>
      </c>
    </row>
    <row r="67" spans="1:26" ht="20.100000000000001" customHeight="1" thickBot="1" x14ac:dyDescent="0.3">
      <c r="A67" s="24"/>
      <c r="B67" t="s">
        <v>86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24645.504000000004</v>
      </c>
      <c r="J67" s="12">
        <v>40223.938000000009</v>
      </c>
      <c r="K67" s="11">
        <v>5833.335</v>
      </c>
      <c r="L67" s="161">
        <v>3983.9850000000001</v>
      </c>
      <c r="N67" s="77">
        <f t="shared" ref="N67:T67" si="70">C67/C65</f>
        <v>1.0724139551432236E-2</v>
      </c>
      <c r="O67" s="77">
        <f t="shared" si="70"/>
        <v>0.12015807891878846</v>
      </c>
      <c r="P67" s="77">
        <f t="shared" si="70"/>
        <v>0.37318974264366755</v>
      </c>
      <c r="Q67" s="77">
        <f t="shared" si="70"/>
        <v>0.24368004533770518</v>
      </c>
      <c r="R67" s="77">
        <f t="shared" si="70"/>
        <v>0.5289352751437898</v>
      </c>
      <c r="S67" s="77">
        <f t="shared" si="70"/>
        <v>0.2192337356203222</v>
      </c>
      <c r="T67" s="77">
        <f t="shared" si="70"/>
        <v>9.500213015128979E-2</v>
      </c>
      <c r="U67" s="77">
        <f>J67/J65</f>
        <v>0.14844883771603332</v>
      </c>
      <c r="V67" s="77">
        <f>K67/K65</f>
        <v>8.2052456176510691E-2</v>
      </c>
      <c r="W67" s="325">
        <f>L67/L65</f>
        <v>5.4320581069879782E-2</v>
      </c>
      <c r="Y67" s="105">
        <f t="shared" si="57"/>
        <v>-0.31703133799104627</v>
      </c>
      <c r="Z67" s="104">
        <f t="shared" si="58"/>
        <v>-2.773187510663091</v>
      </c>
    </row>
    <row r="68" spans="1:26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984785.67699999991</v>
      </c>
      <c r="J68" s="15">
        <v>996186.89499999979</v>
      </c>
      <c r="K68" s="14">
        <v>215331.64199999999</v>
      </c>
      <c r="L68" s="160">
        <v>303705.26300000004</v>
      </c>
      <c r="N68" s="134">
        <f t="shared" ref="N68:T68" si="71">C68/C92</f>
        <v>1.7907638841181514E-3</v>
      </c>
      <c r="O68" s="134">
        <f t="shared" si="71"/>
        <v>2.3026480154033305E-3</v>
      </c>
      <c r="P68" s="134">
        <f t="shared" si="71"/>
        <v>3.8021169047431852E-3</v>
      </c>
      <c r="Q68" s="134">
        <f t="shared" si="71"/>
        <v>2.5008901757464005E-3</v>
      </c>
      <c r="R68" s="134">
        <f t="shared" si="71"/>
        <v>2.0000512511495756E-3</v>
      </c>
      <c r="S68" s="134">
        <f t="shared" si="71"/>
        <v>2.7947635200672341E-3</v>
      </c>
      <c r="T68" s="134">
        <f t="shared" si="71"/>
        <v>5.2483158446172563E-3</v>
      </c>
      <c r="U68" s="134">
        <f>J68/J92</f>
        <v>2.9383968673315883E-3</v>
      </c>
      <c r="V68" s="134">
        <f>K68/K92</f>
        <v>2.5844435271948673E-3</v>
      </c>
      <c r="W68" s="324">
        <f>L68/L92</f>
        <v>2.844590184750145E-3</v>
      </c>
      <c r="Y68" s="102">
        <f t="shared" si="57"/>
        <v>0.41040703623111763</v>
      </c>
      <c r="Z68" s="101">
        <f t="shared" si="58"/>
        <v>2.6014665755527775E-2</v>
      </c>
    </row>
    <row r="69" spans="1:26" ht="20.100000000000001" customHeight="1" x14ac:dyDescent="0.25">
      <c r="A69" s="24"/>
      <c r="B69" t="s">
        <v>85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220199.83900000001</v>
      </c>
      <c r="J69" s="12">
        <v>258476.61000000004</v>
      </c>
      <c r="K69" s="11">
        <v>63310.763999999996</v>
      </c>
      <c r="L69" s="161">
        <v>98802.969000000012</v>
      </c>
      <c r="N69" s="77">
        <f t="shared" ref="N69:T69" si="72">C69/C68</f>
        <v>0.22023279615129307</v>
      </c>
      <c r="O69" s="77">
        <f t="shared" si="72"/>
        <v>0.10955101008428159</v>
      </c>
      <c r="P69" s="77">
        <f t="shared" si="72"/>
        <v>0.14095345172378837</v>
      </c>
      <c r="Q69" s="77">
        <f t="shared" si="72"/>
        <v>0.1330898850184806</v>
      </c>
      <c r="R69" s="77">
        <f t="shared" si="72"/>
        <v>0.25064089026942787</v>
      </c>
      <c r="S69" s="77">
        <f t="shared" si="72"/>
        <v>0.23571476244505679</v>
      </c>
      <c r="T69" s="77">
        <f t="shared" si="72"/>
        <v>0.22360178883877088</v>
      </c>
      <c r="U69" s="77">
        <f>J69/J68</f>
        <v>0.25946598102959395</v>
      </c>
      <c r="V69" s="77">
        <f>K69/K68</f>
        <v>0.29401514525208516</v>
      </c>
      <c r="W69" s="325">
        <f>L69/L68</f>
        <v>0.32532517883959094</v>
      </c>
      <c r="Y69" s="107">
        <f t="shared" si="57"/>
        <v>0.56060301215129893</v>
      </c>
      <c r="Z69" s="104">
        <f t="shared" si="58"/>
        <v>3.1310033587505783</v>
      </c>
    </row>
    <row r="70" spans="1:26" ht="20.100000000000001" customHeight="1" thickBot="1" x14ac:dyDescent="0.3">
      <c r="A70" s="24"/>
      <c r="B70" t="s">
        <v>86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764585.83799999987</v>
      </c>
      <c r="J70" s="12">
        <v>737710.2849999998</v>
      </c>
      <c r="K70" s="11">
        <v>152020.878</v>
      </c>
      <c r="L70" s="161">
        <v>204902.29400000002</v>
      </c>
      <c r="N70" s="77">
        <f t="shared" ref="N70:T70" si="73">C70/C68</f>
        <v>0.7797672038487069</v>
      </c>
      <c r="O70" s="77">
        <f t="shared" si="73"/>
        <v>0.89044898991571841</v>
      </c>
      <c r="P70" s="77">
        <f t="shared" si="73"/>
        <v>0.85904654827621163</v>
      </c>
      <c r="Q70" s="77">
        <f t="shared" si="73"/>
        <v>0.86691011498151938</v>
      </c>
      <c r="R70" s="77">
        <f t="shared" si="73"/>
        <v>0.74935910973057218</v>
      </c>
      <c r="S70" s="77">
        <f t="shared" si="73"/>
        <v>0.76428523755494326</v>
      </c>
      <c r="T70" s="77">
        <f t="shared" si="73"/>
        <v>0.77639821116122909</v>
      </c>
      <c r="U70" s="77">
        <f>J70/J68</f>
        <v>0.74053401897040616</v>
      </c>
      <c r="V70" s="77">
        <f>K70/K68</f>
        <v>0.70598485474791484</v>
      </c>
      <c r="W70" s="325">
        <f>L70/L68</f>
        <v>0.67467482116040911</v>
      </c>
      <c r="Y70" s="105">
        <f t="shared" si="57"/>
        <v>0.34785627274169556</v>
      </c>
      <c r="Z70" s="104">
        <f t="shared" si="58"/>
        <v>-3.1310033587505726</v>
      </c>
    </row>
    <row r="71" spans="1:26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17475036.346000001</v>
      </c>
      <c r="J71" s="15">
        <v>21100783.471000001</v>
      </c>
      <c r="K71" s="14">
        <v>4330594.949000001</v>
      </c>
      <c r="L71" s="160">
        <v>4879053.824</v>
      </c>
      <c r="N71" s="134">
        <f t="shared" ref="N71:T71" si="74">C71/C92</f>
        <v>8.9538738865098805E-2</v>
      </c>
      <c r="O71" s="134">
        <f t="shared" si="74"/>
        <v>6.0887751478645197E-2</v>
      </c>
      <c r="P71" s="134">
        <f t="shared" si="74"/>
        <v>5.2994438973086935E-2</v>
      </c>
      <c r="Q71" s="134">
        <f t="shared" si="74"/>
        <v>5.0738162848921999E-2</v>
      </c>
      <c r="R71" s="134">
        <f t="shared" si="74"/>
        <v>5.0256040018283391E-2</v>
      </c>
      <c r="S71" s="134">
        <f t="shared" si="74"/>
        <v>4.3109173336871483E-2</v>
      </c>
      <c r="T71" s="134">
        <f t="shared" si="74"/>
        <v>9.3131441979709309E-2</v>
      </c>
      <c r="U71" s="134">
        <f>J71/J92</f>
        <v>6.2239802953268697E-2</v>
      </c>
      <c r="V71" s="134">
        <f>K71/K92</f>
        <v>5.1976467466150839E-2</v>
      </c>
      <c r="W71" s="324">
        <f>L71/L92</f>
        <v>4.5698610822618703E-2</v>
      </c>
      <c r="Y71" s="102">
        <f t="shared" si="57"/>
        <v>0.12664746563902182</v>
      </c>
      <c r="Z71" s="101">
        <f t="shared" si="58"/>
        <v>-0.62778566435321359</v>
      </c>
    </row>
    <row r="72" spans="1:26" ht="20.100000000000001" customHeight="1" x14ac:dyDescent="0.25">
      <c r="A72" s="24"/>
      <c r="B72" t="s">
        <v>85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2050009.4420000003</v>
      </c>
      <c r="J72" s="12">
        <v>1968964.8129999996</v>
      </c>
      <c r="K72" s="11">
        <v>533181.50200000009</v>
      </c>
      <c r="L72" s="161">
        <v>355605.79099999997</v>
      </c>
      <c r="N72" s="77">
        <f t="shared" ref="N72:T72" si="75">C72/C71</f>
        <v>0.109696271470186</v>
      </c>
      <c r="O72" s="77">
        <f t="shared" si="75"/>
        <v>5.2251315196425972E-2</v>
      </c>
      <c r="P72" s="77">
        <f t="shared" si="75"/>
        <v>0.1752824466784802</v>
      </c>
      <c r="Q72" s="77">
        <f t="shared" si="75"/>
        <v>0.19556702050702299</v>
      </c>
      <c r="R72" s="77">
        <f t="shared" si="75"/>
        <v>0.19709464221598691</v>
      </c>
      <c r="S72" s="77">
        <f t="shared" si="75"/>
        <v>0.201426095913468</v>
      </c>
      <c r="T72" s="77">
        <f t="shared" si="75"/>
        <v>0.11731073981252366</v>
      </c>
      <c r="U72" s="77">
        <f>J72/J71</f>
        <v>9.3312403101337885E-2</v>
      </c>
      <c r="V72" s="77">
        <f>K72/K71</f>
        <v>0.12311968869845924</v>
      </c>
      <c r="W72" s="325">
        <f>L72/L71</f>
        <v>7.2884170543636939E-2</v>
      </c>
      <c r="Y72" s="107">
        <f t="shared" si="57"/>
        <v>-0.33304927184064254</v>
      </c>
      <c r="Z72" s="104">
        <f t="shared" si="58"/>
        <v>-5.0235518154822305</v>
      </c>
    </row>
    <row r="73" spans="1:26" ht="20.100000000000001" customHeight="1" thickBot="1" x14ac:dyDescent="0.3">
      <c r="A73" s="24"/>
      <c r="B73" t="s">
        <v>86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15425026.903999999</v>
      </c>
      <c r="J73" s="12">
        <v>19131818.658</v>
      </c>
      <c r="K73" s="11">
        <v>3797413.4470000006</v>
      </c>
      <c r="L73" s="161">
        <v>4523448.0329999998</v>
      </c>
      <c r="N73" s="77">
        <f t="shared" ref="N73:T73" si="76">C73/C71</f>
        <v>0.89030372852981399</v>
      </c>
      <c r="O73" s="77">
        <f t="shared" si="76"/>
        <v>0.94774868480357399</v>
      </c>
      <c r="P73" s="77">
        <f t="shared" si="76"/>
        <v>0.82471755332151986</v>
      </c>
      <c r="Q73" s="77">
        <f t="shared" si="76"/>
        <v>0.80443297949297699</v>
      </c>
      <c r="R73" s="77">
        <f t="shared" si="76"/>
        <v>0.80290535778401306</v>
      </c>
      <c r="S73" s="77">
        <f t="shared" si="76"/>
        <v>0.79857390408653206</v>
      </c>
      <c r="T73" s="77">
        <f t="shared" si="76"/>
        <v>0.88268926018747629</v>
      </c>
      <c r="U73" s="77">
        <f>J73/J71</f>
        <v>0.90668759689866207</v>
      </c>
      <c r="V73" s="77">
        <f>K73/K71</f>
        <v>0.87688031130154065</v>
      </c>
      <c r="W73" s="325">
        <f>L73/L71</f>
        <v>0.92711582945636306</v>
      </c>
      <c r="Y73" s="105">
        <f t="shared" si="57"/>
        <v>0.19119187208165986</v>
      </c>
      <c r="Z73" s="104">
        <f t="shared" si="58"/>
        <v>5.0235518154822412</v>
      </c>
    </row>
    <row r="74" spans="1:26" ht="20.100000000000001" customHeight="1" thickBot="1" x14ac:dyDescent="0.3">
      <c r="A74" s="5" t="s">
        <v>84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3802583.8410000014</v>
      </c>
      <c r="J74" s="15">
        <v>5088137.004999999</v>
      </c>
      <c r="K74" s="14">
        <v>1015469.9349999999</v>
      </c>
      <c r="L74" s="160">
        <v>1853879.6850000003</v>
      </c>
      <c r="N74" s="134">
        <f t="shared" ref="N74:T74" si="77">C74/C92</f>
        <v>4.0883351334915947E-3</v>
      </c>
      <c r="O74" s="134">
        <f t="shared" si="77"/>
        <v>4.5589415985496703E-3</v>
      </c>
      <c r="P74" s="134">
        <f t="shared" si="77"/>
        <v>8.8587765282098895E-3</v>
      </c>
      <c r="Q74" s="134">
        <f t="shared" si="77"/>
        <v>1.2531968132150958E-2</v>
      </c>
      <c r="R74" s="134">
        <f t="shared" si="77"/>
        <v>1.924288728702938E-2</v>
      </c>
      <c r="S74" s="134">
        <f t="shared" si="77"/>
        <v>1.5439887320302256E-2</v>
      </c>
      <c r="T74" s="134">
        <f t="shared" si="77"/>
        <v>2.0265486683358671E-2</v>
      </c>
      <c r="U74" s="134">
        <f>J74/J92</f>
        <v>1.5008193654310147E-2</v>
      </c>
      <c r="V74" s="134">
        <f>K74/K92</f>
        <v>1.2187826536760179E-2</v>
      </c>
      <c r="W74" s="324">
        <f>L74/L92</f>
        <v>1.7363966312492551E-2</v>
      </c>
      <c r="Y74" s="102">
        <f t="shared" si="57"/>
        <v>0.82563719624057641</v>
      </c>
      <c r="Z74" s="101">
        <f t="shared" si="58"/>
        <v>0.51761397757323724</v>
      </c>
    </row>
    <row r="75" spans="1:26" ht="20.100000000000001" customHeight="1" x14ac:dyDescent="0.25">
      <c r="A75" s="24"/>
      <c r="B75" t="s">
        <v>85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217824.72899999999</v>
      </c>
      <c r="J75" s="12">
        <v>182197.01999999996</v>
      </c>
      <c r="K75" s="11">
        <v>27672.445</v>
      </c>
      <c r="L75" s="161">
        <v>46060.873999999989</v>
      </c>
      <c r="N75" s="77">
        <f t="shared" ref="N75:T75" si="78">C75/C74</f>
        <v>2.499530803138611E-2</v>
      </c>
      <c r="O75" s="77">
        <f t="shared" si="78"/>
        <v>5.9126272876802333E-2</v>
      </c>
      <c r="P75" s="77">
        <f t="shared" si="78"/>
        <v>0.43916373735746583</v>
      </c>
      <c r="Q75" s="77">
        <f t="shared" si="78"/>
        <v>0.15362061520029821</v>
      </c>
      <c r="R75" s="77">
        <f t="shared" si="78"/>
        <v>8.5532998590791692E-2</v>
      </c>
      <c r="S75" s="77">
        <f t="shared" si="78"/>
        <v>7.7262353319646163E-2</v>
      </c>
      <c r="T75" s="77">
        <f t="shared" si="78"/>
        <v>5.7283346826277094E-2</v>
      </c>
      <c r="U75" s="77">
        <f>J75/J74</f>
        <v>3.5808198525503342E-2</v>
      </c>
      <c r="V75" s="77">
        <f>K75/K74</f>
        <v>2.7250875723858828E-2</v>
      </c>
      <c r="W75" s="325">
        <f>L75/L74</f>
        <v>2.4845665213705594E-2</v>
      </c>
      <c r="Y75" s="107">
        <f t="shared" si="57"/>
        <v>0.66450322694651631</v>
      </c>
      <c r="Z75" s="104">
        <f t="shared" si="58"/>
        <v>-0.24052105101532334</v>
      </c>
    </row>
    <row r="76" spans="1:26" ht="20.100000000000001" customHeight="1" thickBot="1" x14ac:dyDescent="0.3">
      <c r="A76" s="24"/>
      <c r="B76" t="s">
        <v>86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3584759.1120000016</v>
      </c>
      <c r="J76" s="12">
        <v>4905939.9849999994</v>
      </c>
      <c r="K76" s="11">
        <v>987797.49</v>
      </c>
      <c r="L76" s="161">
        <v>1807818.8110000002</v>
      </c>
      <c r="N76" s="77">
        <f t="shared" ref="N76:T76" si="79">C76/C74</f>
        <v>0.97500469196861395</v>
      </c>
      <c r="O76" s="77">
        <f t="shared" si="79"/>
        <v>0.94087372712319772</v>
      </c>
      <c r="P76" s="77">
        <f t="shared" si="79"/>
        <v>0.56083626264253417</v>
      </c>
      <c r="Q76" s="77">
        <f t="shared" si="79"/>
        <v>0.84637938479970176</v>
      </c>
      <c r="R76" s="77">
        <f t="shared" si="79"/>
        <v>0.91446700140920834</v>
      </c>
      <c r="S76" s="77">
        <f t="shared" si="79"/>
        <v>0.92273764668035385</v>
      </c>
      <c r="T76" s="77">
        <f t="shared" si="79"/>
        <v>0.942716653173723</v>
      </c>
      <c r="U76" s="77">
        <f>J76/J74</f>
        <v>0.96419180147449679</v>
      </c>
      <c r="V76" s="77">
        <f>K76/K74</f>
        <v>0.97274912427614124</v>
      </c>
      <c r="W76" s="325">
        <f>L76/L74</f>
        <v>0.97515433478629432</v>
      </c>
      <c r="Y76" s="105">
        <f t="shared" si="57"/>
        <v>0.83015124992876854</v>
      </c>
      <c r="Z76" s="104">
        <f t="shared" si="58"/>
        <v>0.24052105101530774</v>
      </c>
    </row>
    <row r="77" spans="1:26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13947156.547999999</v>
      </c>
      <c r="J77" s="15">
        <v>12972133.857999997</v>
      </c>
      <c r="K77" s="14">
        <v>3661169.7429999998</v>
      </c>
      <c r="L77" s="160">
        <v>3411695.0599999991</v>
      </c>
      <c r="N77" s="134">
        <f t="shared" ref="N77:T77" si="80">C77/C92</f>
        <v>3.121582959307518E-2</v>
      </c>
      <c r="O77" s="134">
        <f t="shared" si="80"/>
        <v>3.1034252527984949E-2</v>
      </c>
      <c r="P77" s="134">
        <f t="shared" si="80"/>
        <v>3.2642141069930894E-2</v>
      </c>
      <c r="Q77" s="134">
        <f t="shared" si="80"/>
        <v>2.415590106318144E-2</v>
      </c>
      <c r="R77" s="134">
        <f t="shared" si="80"/>
        <v>1.814276259532421E-2</v>
      </c>
      <c r="S77" s="134">
        <f t="shared" si="80"/>
        <v>3.9468282443825366E-2</v>
      </c>
      <c r="T77" s="134">
        <f t="shared" si="80"/>
        <v>7.4329962760237941E-2</v>
      </c>
      <c r="U77" s="134">
        <f>J77/J92</f>
        <v>3.8263179010152741E-2</v>
      </c>
      <c r="V77" s="134">
        <f>K77/K92</f>
        <v>4.3941923055869539E-2</v>
      </c>
      <c r="W77" s="324">
        <f>L77/L92</f>
        <v>3.1954909787113413E-2</v>
      </c>
      <c r="Y77" s="102">
        <f t="shared" si="57"/>
        <v>-6.8140703794732707E-2</v>
      </c>
      <c r="Z77" s="101">
        <f t="shared" si="58"/>
        <v>-1.1987013268756126</v>
      </c>
    </row>
    <row r="78" spans="1:26" ht="20.100000000000001" customHeight="1" x14ac:dyDescent="0.25">
      <c r="A78" s="24"/>
      <c r="B78" t="s">
        <v>85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11097743.881999997</v>
      </c>
      <c r="J78" s="12">
        <v>9626084.1949999984</v>
      </c>
      <c r="K78" s="11">
        <v>2634995.88</v>
      </c>
      <c r="L78" s="161">
        <v>2661743.7449999992</v>
      </c>
      <c r="N78" s="77">
        <f t="shared" ref="N78:T78" si="81">C78/C77</f>
        <v>0.78190140508735229</v>
      </c>
      <c r="O78" s="77">
        <f t="shared" si="81"/>
        <v>0.87640843430196114</v>
      </c>
      <c r="P78" s="77">
        <f t="shared" si="81"/>
        <v>0.87485289152323387</v>
      </c>
      <c r="Q78" s="77">
        <f t="shared" si="81"/>
        <v>0.79725455543120916</v>
      </c>
      <c r="R78" s="77">
        <f t="shared" si="81"/>
        <v>0.8356806723134822</v>
      </c>
      <c r="S78" s="77">
        <f t="shared" si="81"/>
        <v>0.72976326824260984</v>
      </c>
      <c r="T78" s="77">
        <f t="shared" si="81"/>
        <v>0.79569938458827993</v>
      </c>
      <c r="U78" s="77">
        <f>J78/J77</f>
        <v>0.74205865437192753</v>
      </c>
      <c r="V78" s="77">
        <f>K78/K77</f>
        <v>0.71971420747098647</v>
      </c>
      <c r="W78" s="325">
        <f>L78/L77</f>
        <v>0.78018219629511665</v>
      </c>
      <c r="Y78" s="107">
        <f t="shared" si="57"/>
        <v>1.0151008281652149E-2</v>
      </c>
      <c r="Z78" s="104">
        <f t="shared" si="58"/>
        <v>6.0467988824130181</v>
      </c>
    </row>
    <row r="79" spans="1:26" ht="20.100000000000001" customHeight="1" thickBot="1" x14ac:dyDescent="0.3">
      <c r="A79" s="24"/>
      <c r="B79" t="s">
        <v>86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2849412.6660000007</v>
      </c>
      <c r="J79" s="12">
        <v>3346049.6629999988</v>
      </c>
      <c r="K79" s="11">
        <v>1026173.863</v>
      </c>
      <c r="L79" s="161">
        <v>749951.31499999994</v>
      </c>
      <c r="N79" s="77">
        <f t="shared" ref="N79:T79" si="82">C79/C77</f>
        <v>0.21809859491264769</v>
      </c>
      <c r="O79" s="77">
        <f t="shared" si="82"/>
        <v>0.12359156569803884</v>
      </c>
      <c r="P79" s="77">
        <f t="shared" si="82"/>
        <v>0.12514710847676613</v>
      </c>
      <c r="Q79" s="77">
        <f t="shared" si="82"/>
        <v>0.20274544456879084</v>
      </c>
      <c r="R79" s="77">
        <f t="shared" si="82"/>
        <v>0.16431932768651775</v>
      </c>
      <c r="S79" s="77">
        <f t="shared" si="82"/>
        <v>0.2702367317573901</v>
      </c>
      <c r="T79" s="77">
        <f t="shared" si="82"/>
        <v>0.20430061541172004</v>
      </c>
      <c r="U79" s="77">
        <f>J79/J77</f>
        <v>0.25794134562807247</v>
      </c>
      <c r="V79" s="77">
        <f>K79/K77</f>
        <v>0.28028579252901359</v>
      </c>
      <c r="W79" s="325">
        <f>L79/L77</f>
        <v>0.21981780370488332</v>
      </c>
      <c r="Y79" s="105">
        <f t="shared" si="57"/>
        <v>-0.26917714235331297</v>
      </c>
      <c r="Z79" s="104">
        <f t="shared" si="58"/>
        <v>-6.0467988824130261</v>
      </c>
    </row>
    <row r="80" spans="1:26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17295821.750999998</v>
      </c>
      <c r="J80" s="15">
        <v>19444916.121000014</v>
      </c>
      <c r="K80" s="14">
        <v>4364219.9310000008</v>
      </c>
      <c r="L80" s="160">
        <v>5135164.0409999993</v>
      </c>
      <c r="N80" s="134">
        <f t="shared" ref="N80:T80" si="83">C80/C92</f>
        <v>3.7408234865312542E-2</v>
      </c>
      <c r="O80" s="134">
        <f t="shared" si="83"/>
        <v>3.5100511444595923E-2</v>
      </c>
      <c r="P80" s="134">
        <f t="shared" si="83"/>
        <v>2.9096184736462541E-2</v>
      </c>
      <c r="Q80" s="134">
        <f t="shared" si="83"/>
        <v>4.968478667366006E-2</v>
      </c>
      <c r="R80" s="134">
        <f t="shared" si="83"/>
        <v>5.7645454930059313E-2</v>
      </c>
      <c r="S80" s="134">
        <f t="shared" si="83"/>
        <v>5.4159650335142459E-2</v>
      </c>
      <c r="T80" s="134">
        <f t="shared" si="83"/>
        <v>9.2176335888614958E-2</v>
      </c>
      <c r="U80" s="134">
        <f>J80/J92</f>
        <v>5.7355583477608336E-2</v>
      </c>
      <c r="V80" s="134">
        <f>K80/K92</f>
        <v>5.2380039678180619E-2</v>
      </c>
      <c r="W80" s="324">
        <f>L80/L92</f>
        <v>4.8097412220711129E-2</v>
      </c>
      <c r="Y80" s="102">
        <f t="shared" si="57"/>
        <v>0.17665106758800472</v>
      </c>
      <c r="Z80" s="101">
        <f t="shared" si="58"/>
        <v>-0.428262745746949</v>
      </c>
    </row>
    <row r="81" spans="1:26" ht="20.100000000000001" customHeight="1" x14ac:dyDescent="0.25">
      <c r="A81" s="24"/>
      <c r="B81" t="s">
        <v>85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16350211.154999999</v>
      </c>
      <c r="J81" s="12">
        <v>17918644.853000015</v>
      </c>
      <c r="K81" s="11">
        <v>4018784.8930000006</v>
      </c>
      <c r="L81" s="161">
        <v>4697135.9779999992</v>
      </c>
      <c r="N81" s="77">
        <f t="shared" ref="N81:T81" si="84">C81/C80</f>
        <v>0.8772944820627665</v>
      </c>
      <c r="O81" s="77">
        <f t="shared" si="84"/>
        <v>0.88111774356626227</v>
      </c>
      <c r="P81" s="77">
        <f t="shared" si="84"/>
        <v>0.87497406763074326</v>
      </c>
      <c r="Q81" s="77">
        <f t="shared" si="84"/>
        <v>0.89862332126516542</v>
      </c>
      <c r="R81" s="77">
        <f t="shared" si="84"/>
        <v>0.8891461491938083</v>
      </c>
      <c r="S81" s="77">
        <f t="shared" si="84"/>
        <v>0.89025706546002625</v>
      </c>
      <c r="T81" s="77">
        <f t="shared" si="84"/>
        <v>0.94532722355644505</v>
      </c>
      <c r="U81" s="77">
        <f>J81/J80</f>
        <v>0.92150795310699929</v>
      </c>
      <c r="V81" s="77">
        <f>K81/K80</f>
        <v>0.92084838906804389</v>
      </c>
      <c r="W81" s="325">
        <f>L81/L80</f>
        <v>0.91470027841317014</v>
      </c>
      <c r="Y81" s="107">
        <f t="shared" si="57"/>
        <v>0.16879507190881601</v>
      </c>
      <c r="Z81" s="104">
        <f t="shared" si="58"/>
        <v>-0.61481106548737507</v>
      </c>
    </row>
    <row r="82" spans="1:26" ht="20.100000000000001" customHeight="1" thickBot="1" x14ac:dyDescent="0.3">
      <c r="A82" s="24"/>
      <c r="B82" t="s">
        <v>86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945610.59600000014</v>
      </c>
      <c r="J82" s="12">
        <v>1526271.2679999999</v>
      </c>
      <c r="K82" s="11">
        <v>345435.038</v>
      </c>
      <c r="L82" s="161">
        <v>438028.06300000002</v>
      </c>
      <c r="N82" s="77">
        <f t="shared" ref="N82:T82" si="85">C82/C80</f>
        <v>0.12270551793723355</v>
      </c>
      <c r="O82" s="77">
        <f t="shared" si="85"/>
        <v>0.11888225643373775</v>
      </c>
      <c r="P82" s="77">
        <f t="shared" si="85"/>
        <v>0.1250259323692568</v>
      </c>
      <c r="Q82" s="77">
        <f t="shared" si="85"/>
        <v>0.10137667873483459</v>
      </c>
      <c r="R82" s="77">
        <f t="shared" si="85"/>
        <v>0.1108538508061917</v>
      </c>
      <c r="S82" s="77">
        <f t="shared" si="85"/>
        <v>0.10974293453997375</v>
      </c>
      <c r="T82" s="77">
        <f t="shared" si="85"/>
        <v>5.4672776443555074E-2</v>
      </c>
      <c r="U82" s="77">
        <f>J82/J80</f>
        <v>7.849204689300078E-2</v>
      </c>
      <c r="V82" s="77">
        <f>K82/K80</f>
        <v>7.9151610931956023E-2</v>
      </c>
      <c r="W82" s="325">
        <f>L82/L80</f>
        <v>8.5299721586829844E-2</v>
      </c>
      <c r="Y82" s="105">
        <f t="shared" si="57"/>
        <v>0.26804757715400029</v>
      </c>
      <c r="Z82" s="104">
        <f t="shared" si="58"/>
        <v>0.61481106548738196</v>
      </c>
    </row>
    <row r="83" spans="1:26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21037504.676000006</v>
      </c>
      <c r="J83" s="15">
        <v>24868876.023000002</v>
      </c>
      <c r="K83" s="14">
        <v>5037789.8990000021</v>
      </c>
      <c r="L83" s="160">
        <v>7310240.5720000006</v>
      </c>
      <c r="N83" s="134">
        <f t="shared" ref="N83:T83" si="86">C83/C92</f>
        <v>6.2100001494831067E-2</v>
      </c>
      <c r="O83" s="134">
        <f t="shared" si="86"/>
        <v>5.4956467689783739E-2</v>
      </c>
      <c r="P83" s="134">
        <f t="shared" si="86"/>
        <v>5.4007018286172319E-2</v>
      </c>
      <c r="Q83" s="134">
        <f t="shared" si="86"/>
        <v>6.7269623987208288E-2</v>
      </c>
      <c r="R83" s="134">
        <f t="shared" si="86"/>
        <v>6.7175687994421418E-2</v>
      </c>
      <c r="S83" s="134">
        <f t="shared" si="86"/>
        <v>6.5718722545600683E-2</v>
      </c>
      <c r="T83" s="134">
        <f t="shared" si="86"/>
        <v>0.11211725728852213</v>
      </c>
      <c r="U83" s="134">
        <f>J83/J92</f>
        <v>7.3354335182296157E-2</v>
      </c>
      <c r="V83" s="134">
        <f>K83/K92</f>
        <v>6.0464330160256895E-2</v>
      </c>
      <c r="W83" s="324">
        <f>L83/L92</f>
        <v>6.8469799877236517E-2</v>
      </c>
      <c r="Y83" s="102">
        <f t="shared" si="57"/>
        <v>0.4510808744626445</v>
      </c>
      <c r="Z83" s="101">
        <f t="shared" si="58"/>
        <v>0.8005469716979623</v>
      </c>
    </row>
    <row r="84" spans="1:26" ht="20.100000000000001" customHeight="1" x14ac:dyDescent="0.25">
      <c r="A84" s="24"/>
      <c r="B84" t="s">
        <v>85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18786494.587000005</v>
      </c>
      <c r="J84" s="12">
        <v>22237282.525000002</v>
      </c>
      <c r="K84" s="11">
        <v>4443977.4400000023</v>
      </c>
      <c r="L84" s="161">
        <v>6327173.0180000002</v>
      </c>
      <c r="N84" s="77">
        <f t="shared" ref="N84:T84" si="87">C84/C83</f>
        <v>0.89285706283269761</v>
      </c>
      <c r="O84" s="77">
        <f t="shared" si="87"/>
        <v>0.90227840569700146</v>
      </c>
      <c r="P84" s="77">
        <f t="shared" si="87"/>
        <v>0.91022995218682778</v>
      </c>
      <c r="Q84" s="77">
        <f t="shared" si="87"/>
        <v>0.86124402217603202</v>
      </c>
      <c r="R84" s="77">
        <f t="shared" si="87"/>
        <v>0.86978325715719684</v>
      </c>
      <c r="S84" s="77">
        <f t="shared" si="87"/>
        <v>0.86671823709264117</v>
      </c>
      <c r="T84" s="77">
        <f t="shared" si="87"/>
        <v>0.89300013838770542</v>
      </c>
      <c r="U84" s="77">
        <f>J84/J83</f>
        <v>0.89418124504034002</v>
      </c>
      <c r="V84" s="77">
        <f>K84/K83</f>
        <v>0.88212837952653178</v>
      </c>
      <c r="W84" s="325">
        <f>L84/L83</f>
        <v>0.86552186014706711</v>
      </c>
      <c r="Y84" s="107">
        <f t="shared" si="57"/>
        <v>0.4237635324269326</v>
      </c>
      <c r="Z84" s="104">
        <f t="shared" si="58"/>
        <v>-1.6606519379464668</v>
      </c>
    </row>
    <row r="85" spans="1:26" ht="20.100000000000001" customHeight="1" thickBot="1" x14ac:dyDescent="0.3">
      <c r="A85" s="24"/>
      <c r="B85" t="s">
        <v>86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2251010.0890000006</v>
      </c>
      <c r="J85" s="12">
        <v>2631593.4980000006</v>
      </c>
      <c r="K85" s="11">
        <v>593812.45900000003</v>
      </c>
      <c r="L85" s="161">
        <v>983067.55400000012</v>
      </c>
      <c r="N85" s="77">
        <f t="shared" ref="N85:T85" si="88">C85/C83</f>
        <v>0.10714293716730237</v>
      </c>
      <c r="O85" s="77">
        <f t="shared" si="88"/>
        <v>9.7721594302998524E-2</v>
      </c>
      <c r="P85" s="77">
        <f t="shared" si="88"/>
        <v>8.9770047813172271E-2</v>
      </c>
      <c r="Q85" s="77">
        <f t="shared" si="88"/>
        <v>0.13875597782396798</v>
      </c>
      <c r="R85" s="77">
        <f t="shared" si="88"/>
        <v>0.13021674284280316</v>
      </c>
      <c r="S85" s="77">
        <f t="shared" si="88"/>
        <v>0.13328176290735885</v>
      </c>
      <c r="T85" s="77">
        <f t="shared" si="88"/>
        <v>0.10699986161229456</v>
      </c>
      <c r="U85" s="77">
        <f>J85/J83</f>
        <v>0.10581875495965998</v>
      </c>
      <c r="V85" s="77">
        <f>K85/K83</f>
        <v>0.11787162047346822</v>
      </c>
      <c r="W85" s="325">
        <f>L85/L83</f>
        <v>0.13447813985293289</v>
      </c>
      <c r="Y85" s="105">
        <f t="shared" si="57"/>
        <v>0.65551857173141603</v>
      </c>
      <c r="Z85" s="104">
        <f t="shared" si="58"/>
        <v>1.6606519379464668</v>
      </c>
    </row>
    <row r="86" spans="1:26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107369642.24800001</v>
      </c>
      <c r="J86" s="15">
        <v>131704131.46999985</v>
      </c>
      <c r="K86" s="14">
        <v>30472649.511000011</v>
      </c>
      <c r="L86" s="160">
        <v>38058255.237999998</v>
      </c>
      <c r="N86" s="134">
        <f t="shared" ref="N86:T86" si="89">C86/C92</f>
        <v>0.41356188266657506</v>
      </c>
      <c r="O86" s="134">
        <f t="shared" si="89"/>
        <v>0.40531422520733223</v>
      </c>
      <c r="P86" s="134">
        <f t="shared" si="89"/>
        <v>0.42793365188286109</v>
      </c>
      <c r="Q86" s="134">
        <f t="shared" si="89"/>
        <v>0.40568864356432205</v>
      </c>
      <c r="R86" s="134">
        <f t="shared" si="89"/>
        <v>0.3708783825244123</v>
      </c>
      <c r="S86" s="134">
        <f t="shared" si="89"/>
        <v>0.35427624799390761</v>
      </c>
      <c r="T86" s="134">
        <f t="shared" si="89"/>
        <v>0.57221566864956019</v>
      </c>
      <c r="U86" s="134">
        <f>J86/J92</f>
        <v>0.38848032359035928</v>
      </c>
      <c r="V86" s="134">
        <f>K86/K92</f>
        <v>0.3657374320546064</v>
      </c>
      <c r="W86" s="324">
        <f>L86/L92</f>
        <v>0.35646448214080034</v>
      </c>
      <c r="Y86" s="102">
        <f t="shared" si="57"/>
        <v>0.24893161076334161</v>
      </c>
      <c r="Z86" s="129">
        <f t="shared" si="58"/>
        <v>-0.92729499138060612</v>
      </c>
    </row>
    <row r="87" spans="1:26" ht="20.100000000000001" customHeight="1" x14ac:dyDescent="0.25">
      <c r="A87" s="24"/>
      <c r="B87" t="s">
        <v>85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82618842.125000015</v>
      </c>
      <c r="J87" s="12">
        <v>99406054.970999911</v>
      </c>
      <c r="K87" s="11">
        <v>22913049.784000006</v>
      </c>
      <c r="L87" s="161">
        <v>29383494.298</v>
      </c>
      <c r="N87" s="77">
        <f t="shared" ref="N87:T87" si="90">C87/C86</f>
        <v>0.73668616195106773</v>
      </c>
      <c r="O87" s="77">
        <f t="shared" si="90"/>
        <v>0.75151528334020223</v>
      </c>
      <c r="P87" s="77">
        <f t="shared" si="90"/>
        <v>0.74356922198762421</v>
      </c>
      <c r="Q87" s="77">
        <f t="shared" si="90"/>
        <v>0.73936551733352274</v>
      </c>
      <c r="R87" s="77">
        <f t="shared" si="90"/>
        <v>0.75343990910981196</v>
      </c>
      <c r="S87" s="77">
        <f t="shared" si="90"/>
        <v>0.76641428823593249</v>
      </c>
      <c r="T87" s="77">
        <f t="shared" si="90"/>
        <v>0.76948046389284652</v>
      </c>
      <c r="U87" s="77">
        <f>J87/J86</f>
        <v>0.75476793219385885</v>
      </c>
      <c r="V87" s="77">
        <f>K87/K86</f>
        <v>0.75192181026887261</v>
      </c>
      <c r="W87" s="325">
        <f>L87/L86</f>
        <v>0.77206624723724815</v>
      </c>
      <c r="Y87" s="107">
        <f t="shared" si="57"/>
        <v>0.28239123883535805</v>
      </c>
      <c r="Z87" s="104">
        <f t="shared" si="58"/>
        <v>2.0144436968375534</v>
      </c>
    </row>
    <row r="88" spans="1:26" ht="20.100000000000001" customHeight="1" thickBot="1" x14ac:dyDescent="0.3">
      <c r="A88" s="24"/>
      <c r="B88" t="s">
        <v>86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24750800.122999992</v>
      </c>
      <c r="J88" s="12">
        <v>32298076.498999938</v>
      </c>
      <c r="K88" s="11">
        <v>7559599.7270000046</v>
      </c>
      <c r="L88" s="161">
        <v>8674760.9399999995</v>
      </c>
      <c r="N88" s="77">
        <f t="shared" ref="N88:T88" si="91">C88/C86</f>
        <v>0.26331383804893232</v>
      </c>
      <c r="O88" s="77">
        <f t="shared" si="91"/>
        <v>0.24848471665979777</v>
      </c>
      <c r="P88" s="77">
        <f t="shared" si="91"/>
        <v>0.25643077801237579</v>
      </c>
      <c r="Q88" s="77">
        <f t="shared" si="91"/>
        <v>0.26063448266647726</v>
      </c>
      <c r="R88" s="77">
        <f t="shared" si="91"/>
        <v>0.24656009089018804</v>
      </c>
      <c r="S88" s="77">
        <f t="shared" si="91"/>
        <v>0.23358571176406753</v>
      </c>
      <c r="T88" s="77">
        <f t="shared" si="91"/>
        <v>0.23051953610715351</v>
      </c>
      <c r="U88" s="77">
        <f>J88/J86</f>
        <v>0.24523206780614121</v>
      </c>
      <c r="V88" s="77">
        <f>K88/K86</f>
        <v>0.2480781897311273</v>
      </c>
      <c r="W88" s="325">
        <f>L88/L86</f>
        <v>0.22793375276275191</v>
      </c>
      <c r="Y88" s="105">
        <f t="shared" si="57"/>
        <v>0.14751590735909795</v>
      </c>
      <c r="Z88" s="104">
        <f t="shared" si="58"/>
        <v>-2.0144436968375397</v>
      </c>
    </row>
    <row r="89" spans="1:26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3096702.0009999997</v>
      </c>
      <c r="J89" s="15">
        <v>3761400.7920000004</v>
      </c>
      <c r="K89" s="14">
        <v>523469.13500000001</v>
      </c>
      <c r="L89" s="160">
        <v>837987.87000000011</v>
      </c>
      <c r="N89" s="134">
        <f t="shared" ref="N89:T89" si="92">C89/C92</f>
        <v>1.3373641293976658E-2</v>
      </c>
      <c r="O89" s="134">
        <f t="shared" si="92"/>
        <v>1.5343171471936895E-2</v>
      </c>
      <c r="P89" s="134">
        <f t="shared" si="92"/>
        <v>2.1967070207854086E-2</v>
      </c>
      <c r="Q89" s="134">
        <f t="shared" si="92"/>
        <v>1.5289959300114687E-2</v>
      </c>
      <c r="R89" s="134">
        <f t="shared" si="92"/>
        <v>1.2184728240618982E-2</v>
      </c>
      <c r="S89" s="134">
        <f t="shared" si="92"/>
        <v>1.0747335449687445E-2</v>
      </c>
      <c r="T89" s="134">
        <f t="shared" si="92"/>
        <v>1.6503560680753343E-2</v>
      </c>
      <c r="U89" s="134">
        <f>J89/J92</f>
        <v>1.1094793918154643E-2</v>
      </c>
      <c r="V89" s="134">
        <f>K89/K92</f>
        <v>6.2827571696919783E-3</v>
      </c>
      <c r="W89" s="324">
        <f>L89/L92</f>
        <v>7.8488335908149225E-3</v>
      </c>
      <c r="Y89" s="64">
        <f t="shared" si="57"/>
        <v>0.60083530044230804</v>
      </c>
      <c r="Z89" s="129">
        <f t="shared" si="58"/>
        <v>0.15660764211229442</v>
      </c>
    </row>
    <row r="90" spans="1:26" ht="20.100000000000001" customHeight="1" x14ac:dyDescent="0.25">
      <c r="A90" s="24"/>
      <c r="B90" t="s">
        <v>85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2999926.6879999996</v>
      </c>
      <c r="J90" s="12">
        <v>3724162.1290000002</v>
      </c>
      <c r="K90" s="11">
        <v>519725.924</v>
      </c>
      <c r="L90" s="161">
        <v>829440.1100000001</v>
      </c>
      <c r="N90" s="77">
        <f t="shared" ref="N90:T90" si="93">C90/C89</f>
        <v>0.98506979064293476</v>
      </c>
      <c r="O90" s="77">
        <f t="shared" si="93"/>
        <v>0.98618519444913288</v>
      </c>
      <c r="P90" s="77">
        <f t="shared" si="93"/>
        <v>0.99321559014954786</v>
      </c>
      <c r="Q90" s="77">
        <f t="shared" si="93"/>
        <v>0.98881419021573991</v>
      </c>
      <c r="R90" s="77">
        <f t="shared" si="93"/>
        <v>0.98058558297660225</v>
      </c>
      <c r="S90" s="77">
        <f t="shared" si="93"/>
        <v>0.99438216455016404</v>
      </c>
      <c r="T90" s="77">
        <f t="shared" si="93"/>
        <v>0.96874890997947205</v>
      </c>
      <c r="U90" s="77">
        <f>J90/J89</f>
        <v>0.9900997886002465</v>
      </c>
      <c r="V90" s="77">
        <f>K90/K89</f>
        <v>0.99284922309698354</v>
      </c>
      <c r="W90" s="325">
        <f>L90/L89</f>
        <v>0.98979966141992004</v>
      </c>
      <c r="Y90" s="107">
        <f t="shared" si="57"/>
        <v>0.59591829404299657</v>
      </c>
      <c r="Z90" s="104">
        <f t="shared" si="58"/>
        <v>-0.30495616770634948</v>
      </c>
    </row>
    <row r="91" spans="1:26" ht="20.100000000000001" customHeight="1" thickBot="1" x14ac:dyDescent="0.3">
      <c r="A91" s="24"/>
      <c r="B91" t="s">
        <v>86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96775.312999999995</v>
      </c>
      <c r="J91" s="12">
        <v>37238.663</v>
      </c>
      <c r="K91" s="11">
        <v>3743.2110000000002</v>
      </c>
      <c r="L91" s="161">
        <v>8547.76</v>
      </c>
      <c r="N91" s="77">
        <f t="shared" ref="N91:T91" si="94">C91/C89</f>
        <v>1.4930209357065185E-2</v>
      </c>
      <c r="O91" s="77">
        <f t="shared" si="94"/>
        <v>1.3814805550867094E-2</v>
      </c>
      <c r="P91" s="77">
        <f t="shared" si="94"/>
        <v>6.784409850452101E-3</v>
      </c>
      <c r="Q91" s="77">
        <f t="shared" si="94"/>
        <v>1.1185809784260103E-2</v>
      </c>
      <c r="R91" s="77">
        <f t="shared" si="94"/>
        <v>1.9414417023397693E-2</v>
      </c>
      <c r="S91" s="77">
        <f t="shared" si="94"/>
        <v>5.6178354498359374E-3</v>
      </c>
      <c r="T91" s="77">
        <f t="shared" si="94"/>
        <v>3.1251090020527943E-2</v>
      </c>
      <c r="U91" s="77">
        <f>J91/J89</f>
        <v>9.9002113997534343E-3</v>
      </c>
      <c r="V91" s="77">
        <f>K91/K89</f>
        <v>7.15077690301645E-3</v>
      </c>
      <c r="W91" s="325">
        <f>L91/L89</f>
        <v>1.0200338580079923E-2</v>
      </c>
      <c r="Y91" s="105">
        <f t="shared" si="57"/>
        <v>1.2835367816561769</v>
      </c>
      <c r="Z91" s="104">
        <f t="shared" si="58"/>
        <v>0.30495616770634731</v>
      </c>
    </row>
    <row r="92" spans="1:26" ht="20.100000000000001" customHeight="1" thickBot="1" x14ac:dyDescent="0.3">
      <c r="A92" s="74" t="s">
        <v>20</v>
      </c>
      <c r="B92" s="100"/>
      <c r="C92" s="83">
        <f t="shared" ref="C92:F93" si="95">C54+C57+C60+C63+C65+C68+C71+C74+C77+C80+C83+C86+C89</f>
        <v>251533440</v>
      </c>
      <c r="D92" s="84">
        <f t="shared" si="95"/>
        <v>288451381</v>
      </c>
      <c r="E92" s="84">
        <f t="shared" si="95"/>
        <v>313935902</v>
      </c>
      <c r="F92" s="84">
        <f t="shared" si="95"/>
        <v>351270523</v>
      </c>
      <c r="G92" s="84">
        <f t="shared" ref="G92" si="96">G54+G57+G60+G63+G65+G68+G71+G74+G77+G80+G83+G86+G89</f>
        <v>187039707</v>
      </c>
      <c r="H92" s="84">
        <v>187638416</v>
      </c>
      <c r="I92" s="84">
        <v>187638417</v>
      </c>
      <c r="J92" s="167">
        <v>339023944</v>
      </c>
      <c r="K92" s="190">
        <f t="shared" ref="H92:L93" si="97">K54+K57+K60+K63+K65+K68+K71+K74+K77+K80+K83+K86+K89</f>
        <v>83318377.722000018</v>
      </c>
      <c r="L92" s="188">
        <f t="shared" si="97"/>
        <v>106765911.17700002</v>
      </c>
      <c r="N92" s="89">
        <f>N54+N57+N60+N63+N65+N68+N71+N74+N77+N80+N83+N86+N89</f>
        <v>1</v>
      </c>
      <c r="O92" s="89">
        <f t="shared" ref="O92:V92" si="98">O54+O57+O60+O63+O65+O68+O71+O74+O77+O80+O83+O86+O89</f>
        <v>1.0000000000000002</v>
      </c>
      <c r="P92" s="89">
        <f t="shared" si="98"/>
        <v>0.99999999999999978</v>
      </c>
      <c r="Q92" s="89">
        <f t="shared" si="98"/>
        <v>1.0000000000000002</v>
      </c>
      <c r="R92" s="89">
        <f t="shared" ref="R92:S92" si="99">R54+R57+R60+R63+R65+R68+R71+R74+R77+R80+R83+R86+R89</f>
        <v>1</v>
      </c>
      <c r="S92" s="89">
        <f t="shared" si="99"/>
        <v>0.99998252490044481</v>
      </c>
      <c r="T92" s="89">
        <f t="shared" ref="T92" si="100">T54+T57+T60+T63+T65+T68+T71+T74+T77+T80+T83+T86+T89</f>
        <v>1.6764167738528728</v>
      </c>
      <c r="U92" s="89">
        <f t="shared" si="98"/>
        <v>1.1010116843694082</v>
      </c>
      <c r="V92" s="89">
        <f t="shared" si="98"/>
        <v>0.99999999999999989</v>
      </c>
      <c r="W92" s="326">
        <f>W54+W57+W60+W63+W65+W68+W71+W74+W77+W80+W83+W86+W89</f>
        <v>1</v>
      </c>
      <c r="Y92" s="93">
        <f t="shared" si="57"/>
        <v>0.28142090732053143</v>
      </c>
      <c r="Z92" s="132">
        <f t="shared" si="58"/>
        <v>1.1102230246251565E-14</v>
      </c>
    </row>
    <row r="93" spans="1:26" ht="20.100000000000001" customHeight="1" x14ac:dyDescent="0.25">
      <c r="A93" s="24"/>
      <c r="B93" t="s">
        <v>85</v>
      </c>
      <c r="C93" s="314">
        <f>C55+C58+C61+C64+C66+C69+C72+C75+C78+C81+C84+C87+C90</f>
        <v>118699269</v>
      </c>
      <c r="D93" s="315">
        <f t="shared" si="95"/>
        <v>131894498</v>
      </c>
      <c r="E93" s="315">
        <f t="shared" si="95"/>
        <v>150454647</v>
      </c>
      <c r="F93" s="315">
        <f t="shared" si="95"/>
        <v>163617233</v>
      </c>
      <c r="G93" s="315">
        <f t="shared" ref="G93" si="101">G55+G58+G61+G64+G66+G69+G72+G75+G78+G81+G84+G87+G90</f>
        <v>83129078</v>
      </c>
      <c r="H93" s="315">
        <f t="shared" si="97"/>
        <v>84875254</v>
      </c>
      <c r="I93" s="315">
        <f t="shared" ref="I93" si="102">I55+I58+I61+I64+I66+I69+I72+I75+I78+I81+I84+I87+I90</f>
        <v>142130428.83700001</v>
      </c>
      <c r="J93" s="248">
        <f t="shared" si="97"/>
        <v>164444499.10999995</v>
      </c>
      <c r="K93" s="315">
        <f t="shared" si="97"/>
        <v>37383971.512000009</v>
      </c>
      <c r="L93" s="189">
        <f t="shared" si="97"/>
        <v>46572998.435999997</v>
      </c>
      <c r="N93" s="96">
        <f t="shared" ref="N93:T93" si="103">C93/C92</f>
        <v>0.47190253908188112</v>
      </c>
      <c r="O93" s="96">
        <f t="shared" si="103"/>
        <v>0.45725036067690034</v>
      </c>
      <c r="P93" s="96">
        <f t="shared" si="103"/>
        <v>0.47925275841818182</v>
      </c>
      <c r="Q93" s="96">
        <f t="shared" si="103"/>
        <v>0.46578697125690788</v>
      </c>
      <c r="R93" s="96">
        <f t="shared" si="103"/>
        <v>0.4444461517468053</v>
      </c>
      <c r="S93" s="96">
        <f t="shared" si="103"/>
        <v>0.45233409985724887</v>
      </c>
      <c r="T93" s="96">
        <f t="shared" si="103"/>
        <v>0.75746977143278715</v>
      </c>
      <c r="U93" s="96">
        <f t="shared" ref="U93:V93" si="104">J93/J92</f>
        <v>0.48505275813203313</v>
      </c>
      <c r="V93" s="96">
        <f t="shared" si="104"/>
        <v>0.44868818301690072</v>
      </c>
      <c r="W93" s="325">
        <f>L93/L92</f>
        <v>0.43621599743376666</v>
      </c>
      <c r="Y93" s="107">
        <f t="shared" si="57"/>
        <v>0.24580124990332741</v>
      </c>
      <c r="Z93" s="104">
        <f t="shared" si="58"/>
        <v>-1.2472185583134066</v>
      </c>
    </row>
    <row r="94" spans="1:26" ht="20.100000000000001" customHeight="1" thickBot="1" x14ac:dyDescent="0.3">
      <c r="A94" s="31"/>
      <c r="B94" s="25" t="s">
        <v>86</v>
      </c>
      <c r="C94" s="32">
        <f>C56+C59+C62+C67+C70+C73+C76+C79+C82+C85+C88+C91</f>
        <v>132834171</v>
      </c>
      <c r="D94" s="33">
        <f t="shared" ref="D94:F94" si="105">D56+D59+D62+D67+D70+D73+D76+D79+D82+D85+D88+D91</f>
        <v>156556883</v>
      </c>
      <c r="E94" s="33">
        <f t="shared" si="105"/>
        <v>163481255</v>
      </c>
      <c r="F94" s="33">
        <f t="shared" si="105"/>
        <v>187653290</v>
      </c>
      <c r="G94" s="33">
        <f t="shared" ref="G94" si="106">G56+G59+G62+G67+G70+G73+G76+G79+G82+G85+G88+G91</f>
        <v>103910629</v>
      </c>
      <c r="H94" s="33">
        <f t="shared" ref="H94:L94" si="107">H56+H59+H62+H67+H70+H73+H76+H79+H82+H85+H88+H91</f>
        <v>102759883</v>
      </c>
      <c r="I94" s="33">
        <f t="shared" ref="I94" si="108">I56+I59+I62+I67+I70+I73+I76+I79+I82+I85+I88+I91</f>
        <v>172429760.84099996</v>
      </c>
      <c r="J94" s="43">
        <f t="shared" si="107"/>
        <v>208824824.51499987</v>
      </c>
      <c r="K94" s="33">
        <f t="shared" si="107"/>
        <v>45934406.210000001</v>
      </c>
      <c r="L94" s="162">
        <f t="shared" si="107"/>
        <v>60192912.740999997</v>
      </c>
      <c r="N94" s="235">
        <f t="shared" ref="N94:T94" si="109">C94/C92</f>
        <v>0.52809746091811893</v>
      </c>
      <c r="O94" s="235">
        <f t="shared" si="109"/>
        <v>0.54274963932309961</v>
      </c>
      <c r="P94" s="235">
        <f t="shared" si="109"/>
        <v>0.52074724158181818</v>
      </c>
      <c r="Q94" s="235">
        <f t="shared" si="109"/>
        <v>0.53421302874309207</v>
      </c>
      <c r="R94" s="235">
        <f t="shared" si="109"/>
        <v>0.55555384825319476</v>
      </c>
      <c r="S94" s="235">
        <f t="shared" si="109"/>
        <v>0.54764842504319589</v>
      </c>
      <c r="T94" s="235">
        <f t="shared" si="109"/>
        <v>0.9189470024200852</v>
      </c>
      <c r="U94" s="235">
        <f t="shared" ref="U94:V94" si="110">J94/J92</f>
        <v>0.61595892623737469</v>
      </c>
      <c r="V94" s="235">
        <f t="shared" si="110"/>
        <v>0.55131181698309917</v>
      </c>
      <c r="W94" s="327">
        <f>L94/L92</f>
        <v>0.56378400256623318</v>
      </c>
      <c r="Y94" s="105">
        <f t="shared" si="57"/>
        <v>0.31041016326223664</v>
      </c>
      <c r="Z94" s="106">
        <f t="shared" si="58"/>
        <v>1.247218558313401</v>
      </c>
    </row>
    <row r="97" spans="1:14" x14ac:dyDescent="0.25">
      <c r="A97" s="1" t="s">
        <v>26</v>
      </c>
      <c r="N97" s="1"/>
    </row>
    <row r="98" spans="1:14" ht="15.75" thickBot="1" x14ac:dyDescent="0.3"/>
    <row r="99" spans="1:14" ht="24" customHeight="1" x14ac:dyDescent="0.25">
      <c r="A99" s="460" t="s">
        <v>36</v>
      </c>
      <c r="B99" s="490"/>
      <c r="C99" s="462">
        <v>2016</v>
      </c>
      <c r="D99" s="464">
        <v>2017</v>
      </c>
      <c r="E99" s="472">
        <v>2018</v>
      </c>
      <c r="F99" s="472">
        <v>2019</v>
      </c>
      <c r="G99" s="472">
        <v>2020</v>
      </c>
      <c r="H99" s="464">
        <v>2021</v>
      </c>
      <c r="I99" s="464">
        <v>2022</v>
      </c>
      <c r="J99" s="468">
        <v>2023</v>
      </c>
      <c r="K99" s="470" t="str">
        <f>K5</f>
        <v>janeiro - março</v>
      </c>
      <c r="L99" s="471"/>
      <c r="N99" s="466" t="s">
        <v>94</v>
      </c>
    </row>
    <row r="100" spans="1:14" ht="21.75" customHeight="1" thickBot="1" x14ac:dyDescent="0.3">
      <c r="A100" s="491"/>
      <c r="B100" s="492"/>
      <c r="C100" s="493"/>
      <c r="D100" s="484"/>
      <c r="E100" s="487"/>
      <c r="F100" s="487"/>
      <c r="G100" s="487"/>
      <c r="H100" s="484"/>
      <c r="I100" s="484"/>
      <c r="J100" s="498"/>
      <c r="K100" s="166">
        <v>2023</v>
      </c>
      <c r="L100" s="168">
        <v>2024</v>
      </c>
      <c r="N100" s="467"/>
    </row>
    <row r="101" spans="1:14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L116" si="111">D54/D7</f>
        <v>8.3926113663102786</v>
      </c>
      <c r="E101" s="133">
        <f t="shared" si="111"/>
        <v>8.7688624445989944</v>
      </c>
      <c r="F101" s="133">
        <f t="shared" si="111"/>
        <v>8.861632720002369</v>
      </c>
      <c r="G101" s="133">
        <f t="shared" ref="G101" si="112">G54/G7</f>
        <v>8.7098588037958002</v>
      </c>
      <c r="H101" s="133">
        <f t="shared" si="111"/>
        <v>8.7108279571319205</v>
      </c>
      <c r="I101" s="133">
        <f t="shared" ref="I101:J101" si="113">I54/I7</f>
        <v>9.6067113675244418</v>
      </c>
      <c r="J101" s="133">
        <f t="shared" si="113"/>
        <v>10.567986180306473</v>
      </c>
      <c r="K101" s="200">
        <f t="shared" si="111"/>
        <v>9.7024015403603912</v>
      </c>
      <c r="L101" s="185">
        <f t="shared" si="111"/>
        <v>11.387652429517679</v>
      </c>
      <c r="N101" s="23">
        <f>(L101-K101)/K101</f>
        <v>0.17369420160018345</v>
      </c>
    </row>
    <row r="102" spans="1:14" ht="20.100000000000001" customHeight="1" x14ac:dyDescent="0.25">
      <c r="A102" s="24"/>
      <c r="B102" t="s">
        <v>85</v>
      </c>
      <c r="C102" s="243">
        <f t="shared" ref="C102:L117" si="114">C55/C8</f>
        <v>12.225370006305871</v>
      </c>
      <c r="D102" s="244">
        <f t="shared" si="114"/>
        <v>10.274031328876129</v>
      </c>
      <c r="E102" s="244">
        <f t="shared" si="111"/>
        <v>8.6433807047860629</v>
      </c>
      <c r="F102" s="244">
        <f t="shared" si="111"/>
        <v>10.245187320357379</v>
      </c>
      <c r="G102" s="244">
        <f t="shared" ref="G102" si="115">G55/G8</f>
        <v>9.1468445625050308</v>
      </c>
      <c r="H102" s="244">
        <f t="shared" si="111"/>
        <v>8.0684115082376238</v>
      </c>
      <c r="I102" s="244">
        <f t="shared" ref="I102:J102" si="116">I55/I8</f>
        <v>10.202644485742194</v>
      </c>
      <c r="J102" s="244">
        <f t="shared" si="116"/>
        <v>11.055106931336397</v>
      </c>
      <c r="K102" s="165">
        <f t="shared" si="111"/>
        <v>11.209133228232936</v>
      </c>
      <c r="L102" s="184">
        <f t="shared" si="111"/>
        <v>11.556149576305275</v>
      </c>
      <c r="N102" s="241">
        <f t="shared" ref="N102:N141" si="117">(L102-K102)/K102</f>
        <v>3.0958356993946119E-2</v>
      </c>
    </row>
    <row r="103" spans="1:14" ht="20.100000000000001" customHeight="1" thickBot="1" x14ac:dyDescent="0.3">
      <c r="A103" s="24"/>
      <c r="B103" t="s">
        <v>86</v>
      </c>
      <c r="C103" s="243">
        <f t="shared" si="114"/>
        <v>8.2495943768684015</v>
      </c>
      <c r="D103" s="244">
        <f t="shared" si="114"/>
        <v>8.3579180887917683</v>
      </c>
      <c r="E103" s="244">
        <f t="shared" si="111"/>
        <v>8.7750040648325314</v>
      </c>
      <c r="F103" s="244">
        <f t="shared" si="111"/>
        <v>8.8034407377527817</v>
      </c>
      <c r="G103" s="244">
        <f t="shared" ref="G103" si="118">G56/G9</f>
        <v>8.6897796112512857</v>
      </c>
      <c r="H103" s="244">
        <f t="shared" si="111"/>
        <v>8.7919664905490702</v>
      </c>
      <c r="I103" s="244">
        <f t="shared" ref="I103:J103" si="119">I56/I9</f>
        <v>9.5474347569578413</v>
      </c>
      <c r="J103" s="244">
        <f t="shared" si="119"/>
        <v>10.519311362385835</v>
      </c>
      <c r="K103" s="165">
        <f t="shared" si="111"/>
        <v>9.5377891714106884</v>
      </c>
      <c r="L103" s="184">
        <f t="shared" si="111"/>
        <v>11.372552577931616</v>
      </c>
      <c r="N103" s="34">
        <f t="shared" si="117"/>
        <v>0.19236778812647592</v>
      </c>
    </row>
    <row r="104" spans="1:14" ht="20.100000000000001" customHeight="1" thickBot="1" x14ac:dyDescent="0.3">
      <c r="A104" s="5" t="s">
        <v>17</v>
      </c>
      <c r="B104" s="6"/>
      <c r="C104" s="113">
        <f t="shared" si="114"/>
        <v>5.2730976957792945</v>
      </c>
      <c r="D104" s="133">
        <f t="shared" si="114"/>
        <v>6.1131859492436869</v>
      </c>
      <c r="E104" s="133">
        <f t="shared" si="111"/>
        <v>5.6729808754556217</v>
      </c>
      <c r="F104" s="133">
        <f t="shared" si="111"/>
        <v>6.9424964576496411</v>
      </c>
      <c r="G104" s="133">
        <f t="shared" ref="G104" si="120">G57/G10</f>
        <v>6.4647493741631248</v>
      </c>
      <c r="H104" s="133">
        <f t="shared" si="111"/>
        <v>5.5641234748813355</v>
      </c>
      <c r="I104" s="133">
        <f t="shared" ref="I104:J104" si="121">I57/I10</f>
        <v>5.8082738614943237</v>
      </c>
      <c r="J104" s="133">
        <f t="shared" si="121"/>
        <v>6.8356461879115766</v>
      </c>
      <c r="K104" s="200">
        <f t="shared" si="111"/>
        <v>6.3730350429146991</v>
      </c>
      <c r="L104" s="185">
        <f t="shared" si="111"/>
        <v>8.2921950673013889</v>
      </c>
      <c r="N104" s="23">
        <f t="shared" si="117"/>
        <v>0.30113752889533218</v>
      </c>
    </row>
    <row r="105" spans="1:14" ht="20.100000000000001" customHeight="1" x14ac:dyDescent="0.25">
      <c r="A105" s="24"/>
      <c r="B105" t="s">
        <v>85</v>
      </c>
      <c r="C105" s="243">
        <f t="shared" si="114"/>
        <v>5.2620489242623281</v>
      </c>
      <c r="D105" s="244">
        <f t="shared" si="114"/>
        <v>6.0405704704487091</v>
      </c>
      <c r="E105" s="244">
        <f t="shared" si="111"/>
        <v>5.1080959816220677</v>
      </c>
      <c r="F105" s="244">
        <f t="shared" si="111"/>
        <v>5.8357127178738288</v>
      </c>
      <c r="G105" s="244">
        <f t="shared" ref="G105" si="122">G58/G11</f>
        <v>5.2093051654658691</v>
      </c>
      <c r="H105" s="244">
        <f t="shared" si="111"/>
        <v>4.0384331173528523</v>
      </c>
      <c r="I105" s="244">
        <f t="shared" ref="I105:J105" si="123">I58/I11</f>
        <v>4.3845741679831471</v>
      </c>
      <c r="J105" s="244">
        <f t="shared" si="123"/>
        <v>5.2106843024685832</v>
      </c>
      <c r="K105" s="165">
        <f t="shared" si="111"/>
        <v>5.1997889243265831</v>
      </c>
      <c r="L105" s="184">
        <f t="shared" si="111"/>
        <v>6.1936894380428829</v>
      </c>
      <c r="N105" s="241">
        <f t="shared" si="117"/>
        <v>0.1911424729312485</v>
      </c>
    </row>
    <row r="106" spans="1:14" ht="20.100000000000001" customHeight="1" thickBot="1" x14ac:dyDescent="0.3">
      <c r="A106" s="24"/>
      <c r="B106" t="s">
        <v>86</v>
      </c>
      <c r="C106" s="243">
        <f t="shared" si="114"/>
        <v>6.8230739450251647</v>
      </c>
      <c r="D106" s="244">
        <f t="shared" si="114"/>
        <v>8.8369933796221538</v>
      </c>
      <c r="E106" s="244">
        <f t="shared" si="111"/>
        <v>12.302329499978937</v>
      </c>
      <c r="F106" s="244">
        <f t="shared" si="111"/>
        <v>11.966287794066815</v>
      </c>
      <c r="G106" s="244">
        <f t="shared" ref="G106" si="124">G59/G12</f>
        <v>13.443973015401587</v>
      </c>
      <c r="H106" s="244">
        <f t="shared" si="111"/>
        <v>12.472071564415018</v>
      </c>
      <c r="I106" s="244">
        <f t="shared" ref="I106:J106" si="125">I59/I12</f>
        <v>13.377672977841449</v>
      </c>
      <c r="J106" s="244">
        <f t="shared" si="125"/>
        <v>14.127170006087882</v>
      </c>
      <c r="K106" s="165">
        <f t="shared" si="111"/>
        <v>13.859842561327033</v>
      </c>
      <c r="L106" s="184">
        <f t="shared" si="111"/>
        <v>12.793623356246693</v>
      </c>
      <c r="N106" s="34">
        <f t="shared" si="117"/>
        <v>-7.6928666423340203E-2</v>
      </c>
    </row>
    <row r="107" spans="1:14" ht="20.100000000000001" customHeight="1" thickBot="1" x14ac:dyDescent="0.3">
      <c r="A107" s="5" t="s">
        <v>14</v>
      </c>
      <c r="B107" s="6"/>
      <c r="C107" s="113">
        <f t="shared" si="114"/>
        <v>13.142143378334337</v>
      </c>
      <c r="D107" s="133">
        <f t="shared" si="114"/>
        <v>14.005606159422275</v>
      </c>
      <c r="E107" s="133">
        <f t="shared" si="111"/>
        <v>15.710852034383059</v>
      </c>
      <c r="F107" s="133">
        <f t="shared" si="111"/>
        <v>16.516943049386594</v>
      </c>
      <c r="G107" s="133">
        <f t="shared" ref="G107" si="126">G60/G13</f>
        <v>16.82118789067847</v>
      </c>
      <c r="H107" s="133">
        <f t="shared" si="111"/>
        <v>16.08776306488986</v>
      </c>
      <c r="I107" s="133">
        <f t="shared" ref="I107:J107" si="127">I60/I13</f>
        <v>16.950879087370758</v>
      </c>
      <c r="J107" s="133">
        <f t="shared" si="127"/>
        <v>17.122298654491154</v>
      </c>
      <c r="K107" s="200">
        <f t="shared" si="111"/>
        <v>16.750482475763906</v>
      </c>
      <c r="L107" s="185">
        <f t="shared" si="111"/>
        <v>17.196955783053948</v>
      </c>
      <c r="N107" s="23">
        <f t="shared" si="117"/>
        <v>2.6654355057296946E-2</v>
      </c>
    </row>
    <row r="108" spans="1:14" ht="20.100000000000001" customHeight="1" x14ac:dyDescent="0.25">
      <c r="A108" s="24"/>
      <c r="B108" t="s">
        <v>85</v>
      </c>
      <c r="C108" s="243">
        <f t="shared" si="114"/>
        <v>5.1147887199188133</v>
      </c>
      <c r="D108" s="244">
        <f t="shared" si="114"/>
        <v>5.2895655371650996</v>
      </c>
      <c r="E108" s="244">
        <f t="shared" si="111"/>
        <v>5.6004374635034688</v>
      </c>
      <c r="F108" s="244">
        <f t="shared" si="111"/>
        <v>6.8182032145974905</v>
      </c>
      <c r="G108" s="244">
        <f t="shared" ref="G108" si="128">G61/G14</f>
        <v>7.5078729790931593</v>
      </c>
      <c r="H108" s="244">
        <f t="shared" si="111"/>
        <v>9.9551261119521879</v>
      </c>
      <c r="I108" s="244">
        <f t="shared" ref="I108:J108" si="129">I61/I14</f>
        <v>11.615487056084355</v>
      </c>
      <c r="J108" s="244">
        <f t="shared" si="129"/>
        <v>11.664905747645932</v>
      </c>
      <c r="K108" s="165">
        <f t="shared" si="111"/>
        <v>12.015101142755578</v>
      </c>
      <c r="L108" s="184">
        <f t="shared" si="111"/>
        <v>13.503133880185947</v>
      </c>
      <c r="N108" s="241">
        <f t="shared" si="117"/>
        <v>0.1238468756734161</v>
      </c>
    </row>
    <row r="109" spans="1:14" ht="20.100000000000001" customHeight="1" thickBot="1" x14ac:dyDescent="0.3">
      <c r="A109" s="24"/>
      <c r="B109" t="s">
        <v>86</v>
      </c>
      <c r="C109" s="243">
        <f t="shared" si="114"/>
        <v>15.511855204904499</v>
      </c>
      <c r="D109" s="244">
        <f t="shared" si="114"/>
        <v>15.502277012025084</v>
      </c>
      <c r="E109" s="244">
        <f t="shared" si="111"/>
        <v>17.131300009900471</v>
      </c>
      <c r="F109" s="244">
        <f t="shared" si="111"/>
        <v>17.044880398601446</v>
      </c>
      <c r="G109" s="244">
        <f t="shared" ref="G109" si="130">G62/G15</f>
        <v>17.169992446042457</v>
      </c>
      <c r="H109" s="244">
        <f t="shared" si="111"/>
        <v>16.310073120470324</v>
      </c>
      <c r="I109" s="244">
        <f t="shared" ref="I109:J109" si="131">I62/I15</f>
        <v>17.138242392602471</v>
      </c>
      <c r="J109" s="244">
        <f t="shared" si="131"/>
        <v>17.298077940529627</v>
      </c>
      <c r="K109" s="165">
        <f t="shared" si="111"/>
        <v>16.904993205312074</v>
      </c>
      <c r="L109" s="184">
        <f t="shared" si="111"/>
        <v>17.266577545057935</v>
      </c>
      <c r="N109" s="34">
        <f t="shared" si="117"/>
        <v>2.1389203494754403E-2</v>
      </c>
    </row>
    <row r="110" spans="1:14" ht="20.100000000000001" customHeight="1" thickBot="1" x14ac:dyDescent="0.3">
      <c r="A110" s="5" t="s">
        <v>8</v>
      </c>
      <c r="B110" s="6"/>
      <c r="C110" s="113">
        <f t="shared" si="114"/>
        <v>6.3988203266787655</v>
      </c>
      <c r="D110" s="133">
        <f t="shared" si="114"/>
        <v>3.142810838843511</v>
      </c>
      <c r="E110" s="133">
        <f t="shared" si="111"/>
        <v>3.4584985053288277</v>
      </c>
      <c r="F110" s="133">
        <f t="shared" si="111"/>
        <v>2.8007500021904268</v>
      </c>
      <c r="G110" s="133">
        <f t="shared" ref="G110" si="132">G63/G16</f>
        <v>3.0593498746433818</v>
      </c>
      <c r="H110" s="133"/>
      <c r="I110" s="133"/>
      <c r="J110" s="133"/>
      <c r="K110" s="200"/>
      <c r="L110" s="185"/>
      <c r="N110" s="23"/>
    </row>
    <row r="111" spans="1:14" ht="20.100000000000001" customHeight="1" thickBot="1" x14ac:dyDescent="0.3">
      <c r="A111" s="24"/>
      <c r="B111" t="s">
        <v>85</v>
      </c>
      <c r="C111" s="243">
        <f t="shared" si="114"/>
        <v>6.3988203266787655</v>
      </c>
      <c r="D111" s="244">
        <f t="shared" si="114"/>
        <v>3.142810838843511</v>
      </c>
      <c r="E111" s="244">
        <f t="shared" si="111"/>
        <v>3.4584985053288277</v>
      </c>
      <c r="F111" s="244">
        <f t="shared" si="111"/>
        <v>2.8007500021904268</v>
      </c>
      <c r="G111" s="244">
        <f t="shared" ref="G111" si="133">G64/G17</f>
        <v>3.0593498746433818</v>
      </c>
      <c r="H111" s="244"/>
      <c r="I111" s="244"/>
      <c r="J111" s="244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4"/>
        <v>13.75466297322253</v>
      </c>
      <c r="D112" s="133">
        <f t="shared" si="114"/>
        <v>10.495685902002691</v>
      </c>
      <c r="E112" s="133">
        <f t="shared" si="111"/>
        <v>12.950920856147336</v>
      </c>
      <c r="F112" s="133">
        <f t="shared" si="111"/>
        <v>10.068164450557848</v>
      </c>
      <c r="G112" s="133">
        <f t="shared" ref="G112" si="134">G65/G18</f>
        <v>9.1511891531451433</v>
      </c>
      <c r="H112" s="133">
        <f t="shared" si="111"/>
        <v>8.5774050780340083</v>
      </c>
      <c r="I112" s="133">
        <f t="shared" ref="I112:J112" si="135">I65/I18</f>
        <v>9.5935664217739696</v>
      </c>
      <c r="J112" s="133">
        <f t="shared" si="135"/>
        <v>10.229333480012302</v>
      </c>
      <c r="K112" s="200">
        <f t="shared" si="111"/>
        <v>9.9738007421488657</v>
      </c>
      <c r="L112" s="185">
        <f t="shared" si="111"/>
        <v>11.200092328644159</v>
      </c>
      <c r="N112" s="23">
        <f t="shared" si="117"/>
        <v>0.12295128188324797</v>
      </c>
    </row>
    <row r="113" spans="1:14" ht="20.100000000000001" customHeight="1" x14ac:dyDescent="0.25">
      <c r="A113" s="24"/>
      <c r="B113" t="s">
        <v>85</v>
      </c>
      <c r="C113" s="243">
        <f t="shared" si="114"/>
        <v>13.797621834183794</v>
      </c>
      <c r="D113" s="244">
        <f t="shared" si="114"/>
        <v>10.172654342518312</v>
      </c>
      <c r="E113" s="244">
        <f t="shared" si="111"/>
        <v>12.269485404754739</v>
      </c>
      <c r="F113" s="244">
        <f t="shared" si="111"/>
        <v>9.5459190190318051</v>
      </c>
      <c r="G113" s="244">
        <f t="shared" ref="G113" si="136">G66/G19</f>
        <v>8.1287145312041584</v>
      </c>
      <c r="H113" s="244">
        <f t="shared" si="111"/>
        <v>8.0172894590072499</v>
      </c>
      <c r="I113" s="244">
        <f t="shared" ref="I113:J113" si="137">I66/I19</f>
        <v>9.3146640819825191</v>
      </c>
      <c r="J113" s="244">
        <f t="shared" si="137"/>
        <v>9.7284471561967791</v>
      </c>
      <c r="K113" s="165">
        <f t="shared" si="111"/>
        <v>9.6789338780241767</v>
      </c>
      <c r="L113" s="184">
        <f t="shared" si="111"/>
        <v>11.27783617032209</v>
      </c>
      <c r="N113" s="241">
        <f t="shared" si="117"/>
        <v>0.1651940505480865</v>
      </c>
    </row>
    <row r="114" spans="1:14" ht="20.100000000000001" customHeight="1" thickBot="1" x14ac:dyDescent="0.3">
      <c r="A114" s="24"/>
      <c r="B114" t="s">
        <v>86</v>
      </c>
      <c r="C114" s="243">
        <f t="shared" si="114"/>
        <v>10.685618729096991</v>
      </c>
      <c r="D114" s="244">
        <f t="shared" si="114"/>
        <v>13.675536480686695</v>
      </c>
      <c r="E114" s="244">
        <f t="shared" si="111"/>
        <v>14.283318623124448</v>
      </c>
      <c r="F114" s="244">
        <f t="shared" si="111"/>
        <v>12.127423822714681</v>
      </c>
      <c r="G114" s="244">
        <f t="shared" ref="G114" si="138">G67/G20</f>
        <v>10.3056646632909</v>
      </c>
      <c r="H114" s="244">
        <f t="shared" si="111"/>
        <v>11.418387553041018</v>
      </c>
      <c r="I114" s="244">
        <f t="shared" ref="I114:J114" si="139">I67/I20</f>
        <v>13.421941934746027</v>
      </c>
      <c r="J114" s="244">
        <f t="shared" si="139"/>
        <v>14.516796440087992</v>
      </c>
      <c r="K114" s="165">
        <f t="shared" si="111"/>
        <v>15.130611726134278</v>
      </c>
      <c r="L114" s="184">
        <f t="shared" si="111"/>
        <v>9.9999874497676959</v>
      </c>
      <c r="N114" s="34">
        <f t="shared" si="117"/>
        <v>-0.33908901829162236</v>
      </c>
    </row>
    <row r="115" spans="1:14" ht="20.100000000000001" customHeight="1" thickBot="1" x14ac:dyDescent="0.3">
      <c r="A115" s="5" t="s">
        <v>18</v>
      </c>
      <c r="B115" s="6"/>
      <c r="C115" s="113">
        <f t="shared" si="114"/>
        <v>21.465735798703776</v>
      </c>
      <c r="D115" s="133">
        <f t="shared" si="114"/>
        <v>14.720789007092199</v>
      </c>
      <c r="E115" s="133">
        <f t="shared" si="111"/>
        <v>12.061285530956013</v>
      </c>
      <c r="F115" s="133">
        <f t="shared" si="111"/>
        <v>11.294826300496284</v>
      </c>
      <c r="G115" s="133">
        <f t="shared" ref="G115" si="140">G68/G21</f>
        <v>13.343641876226146</v>
      </c>
      <c r="H115" s="133">
        <f t="shared" si="111"/>
        <v>19.202643817056646</v>
      </c>
      <c r="I115" s="133">
        <f t="shared" ref="I115:J115" si="141">I68/I21</f>
        <v>21.168348100233498</v>
      </c>
      <c r="J115" s="133">
        <f t="shared" si="141"/>
        <v>18.871220844816303</v>
      </c>
      <c r="K115" s="200">
        <f t="shared" si="111"/>
        <v>17.505456298477419</v>
      </c>
      <c r="L115" s="185">
        <f t="shared" si="111"/>
        <v>20.505359084341194</v>
      </c>
      <c r="N115" s="23">
        <f t="shared" si="117"/>
        <v>0.17136958527180457</v>
      </c>
    </row>
    <row r="116" spans="1:14" ht="20.100000000000001" customHeight="1" x14ac:dyDescent="0.25">
      <c r="A116" s="24"/>
      <c r="B116" t="s">
        <v>85</v>
      </c>
      <c r="C116" s="243">
        <f t="shared" si="114"/>
        <v>13.936639505479068</v>
      </c>
      <c r="D116" s="244">
        <f t="shared" si="114"/>
        <v>11.378264268960125</v>
      </c>
      <c r="E116" s="244">
        <f t="shared" si="111"/>
        <v>15.149018548532325</v>
      </c>
      <c r="F116" s="244">
        <f t="shared" si="111"/>
        <v>19.160603080957063</v>
      </c>
      <c r="G116" s="244">
        <f t="shared" ref="G116" si="142">G69/G22</f>
        <v>16.752188672503127</v>
      </c>
      <c r="H116" s="244">
        <f t="shared" si="111"/>
        <v>18.680670998942119</v>
      </c>
      <c r="I116" s="244">
        <f t="shared" ref="I116:J116" si="143">I69/I22</f>
        <v>21.208001624984856</v>
      </c>
      <c r="J116" s="244">
        <f t="shared" si="143"/>
        <v>19.065075470232674</v>
      </c>
      <c r="K116" s="165">
        <f t="shared" si="111"/>
        <v>13.642979326965966</v>
      </c>
      <c r="L116" s="184">
        <f t="shared" si="111"/>
        <v>23.812592096288679</v>
      </c>
      <c r="N116" s="241">
        <f t="shared" si="117"/>
        <v>0.74540996695802453</v>
      </c>
    </row>
    <row r="117" spans="1:14" ht="20.100000000000001" customHeight="1" thickBot="1" x14ac:dyDescent="0.3">
      <c r="A117" s="24"/>
      <c r="B117" t="s">
        <v>86</v>
      </c>
      <c r="C117" s="243">
        <f t="shared" si="114"/>
        <v>25.330737054666091</v>
      </c>
      <c r="D117" s="244">
        <f t="shared" si="114"/>
        <v>15.272769528728212</v>
      </c>
      <c r="E117" s="244">
        <f t="shared" si="114"/>
        <v>11.670965318642795</v>
      </c>
      <c r="F117" s="244">
        <f t="shared" si="114"/>
        <v>10.625188347564038</v>
      </c>
      <c r="G117" s="244">
        <f t="shared" ref="G117" si="144">G70/G23</f>
        <v>12.49340404670648</v>
      </c>
      <c r="H117" s="244">
        <f t="shared" si="114"/>
        <v>19.369563116180167</v>
      </c>
      <c r="I117" s="244">
        <f t="shared" ref="I117:J117" si="145">I70/I23</f>
        <v>21.15695541843095</v>
      </c>
      <c r="J117" s="244">
        <f t="shared" si="145"/>
        <v>18.80422797880232</v>
      </c>
      <c r="K117" s="165">
        <f t="shared" si="114"/>
        <v>19.845311118688429</v>
      </c>
      <c r="L117" s="184">
        <f t="shared" si="114"/>
        <v>19.218306164917859</v>
      </c>
      <c r="N117" s="34">
        <f t="shared" si="117"/>
        <v>-3.1594614466896202E-2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6">C71/C24</f>
        <v>8.5465300809799558</v>
      </c>
      <c r="D118" s="133">
        <f t="shared" si="146"/>
        <v>10.986867547585044</v>
      </c>
      <c r="E118" s="133">
        <f t="shared" si="146"/>
        <v>8.4069324817011086</v>
      </c>
      <c r="F118" s="133">
        <f t="shared" si="146"/>
        <v>8.1401663674342579</v>
      </c>
      <c r="G118" s="133">
        <f t="shared" ref="G118" si="147">G71/G24</f>
        <v>7.8997118247652534</v>
      </c>
      <c r="H118" s="133">
        <f t="shared" si="146"/>
        <v>7.6815972604717064</v>
      </c>
      <c r="I118" s="133">
        <f t="shared" ref="I118:J118" si="148">I71/I24</f>
        <v>10.433847994289064</v>
      </c>
      <c r="J118" s="133">
        <f t="shared" si="148"/>
        <v>12.083922886708226</v>
      </c>
      <c r="K118" s="200">
        <f t="shared" si="146"/>
        <v>10.676723714442479</v>
      </c>
      <c r="L118" s="185">
        <f t="shared" si="146"/>
        <v>12.377721935420846</v>
      </c>
      <c r="N118" s="23">
        <f t="shared" si="117"/>
        <v>0.15931837017355935</v>
      </c>
    </row>
    <row r="119" spans="1:14" ht="20.100000000000001" customHeight="1" x14ac:dyDescent="0.25">
      <c r="A119" s="24"/>
      <c r="B119" t="s">
        <v>85</v>
      </c>
      <c r="C119" s="243">
        <f t="shared" si="146"/>
        <v>3.6284859094941284</v>
      </c>
      <c r="D119" s="244">
        <f t="shared" si="146"/>
        <v>4.1276205297506872</v>
      </c>
      <c r="E119" s="244">
        <f t="shared" si="146"/>
        <v>3.0479738698719623</v>
      </c>
      <c r="F119" s="244">
        <f t="shared" si="146"/>
        <v>3.3002096269322321</v>
      </c>
      <c r="G119" s="244">
        <f t="shared" ref="G119" si="149">G72/G25</f>
        <v>3.3803129133786434</v>
      </c>
      <c r="H119" s="244">
        <f t="shared" si="146"/>
        <v>3.405626007219583</v>
      </c>
      <c r="I119" s="244">
        <f t="shared" ref="I119:J119" si="150">I72/I25</f>
        <v>3.4952574510809225</v>
      </c>
      <c r="J119" s="244">
        <f t="shared" si="150"/>
        <v>4.1397745686155876</v>
      </c>
      <c r="K119" s="165">
        <f t="shared" si="146"/>
        <v>4.0445490062546519</v>
      </c>
      <c r="L119" s="184">
        <f t="shared" si="146"/>
        <v>4.0991649194107032</v>
      </c>
      <c r="N119" s="241">
        <f t="shared" si="117"/>
        <v>1.3503585460725305E-2</v>
      </c>
    </row>
    <row r="120" spans="1:14" ht="20.100000000000001" customHeight="1" thickBot="1" x14ac:dyDescent="0.3">
      <c r="A120" s="24"/>
      <c r="B120" t="s">
        <v>86</v>
      </c>
      <c r="C120" s="243">
        <f t="shared" si="146"/>
        <v>10.259959904540468</v>
      </c>
      <c r="D120" s="244">
        <f t="shared" si="146"/>
        <v>12.094985714576364</v>
      </c>
      <c r="E120" s="244">
        <f t="shared" si="146"/>
        <v>13.422789193842663</v>
      </c>
      <c r="F120" s="244">
        <f t="shared" si="146"/>
        <v>12.650576311027072</v>
      </c>
      <c r="G120" s="244">
        <f t="shared" ref="G120" si="151">G73/G26</f>
        <v>11.758965825628753</v>
      </c>
      <c r="H120" s="244">
        <f t="shared" si="146"/>
        <v>11.241794826725048</v>
      </c>
      <c r="I120" s="244">
        <f t="shared" ref="I120:J120" si="152">I73/I26</f>
        <v>14.173124992257051</v>
      </c>
      <c r="J120" s="244">
        <f t="shared" si="152"/>
        <v>15.05772198367197</v>
      </c>
      <c r="K120" s="165">
        <f t="shared" si="146"/>
        <v>13.870124285428512</v>
      </c>
      <c r="L120" s="184">
        <f t="shared" si="146"/>
        <v>14.713774226958092</v>
      </c>
      <c r="N120" s="34">
        <f t="shared" si="117"/>
        <v>6.0824973458665471E-2</v>
      </c>
    </row>
    <row r="121" spans="1:14" ht="20.100000000000001" customHeight="1" thickBot="1" x14ac:dyDescent="0.3">
      <c r="A121" s="5" t="s">
        <v>84</v>
      </c>
      <c r="B121" s="6"/>
      <c r="C121" s="113">
        <f t="shared" si="146"/>
        <v>8.8219907864146805</v>
      </c>
      <c r="D121" s="133">
        <f t="shared" si="146"/>
        <v>7.9278075188695167</v>
      </c>
      <c r="E121" s="133">
        <f t="shared" si="146"/>
        <v>5.3059111054299448</v>
      </c>
      <c r="F121" s="133">
        <f t="shared" si="146"/>
        <v>7.4216689735864705</v>
      </c>
      <c r="G121" s="133">
        <f t="shared" ref="G121" si="153">G74/G27</f>
        <v>7.9880684466342631</v>
      </c>
      <c r="H121" s="133">
        <f t="shared" si="146"/>
        <v>7.3332827086244254</v>
      </c>
      <c r="I121" s="133">
        <f t="shared" ref="I121:J121" si="154">I74/I27</f>
        <v>7.187935879037231</v>
      </c>
      <c r="J121" s="133">
        <f t="shared" si="154"/>
        <v>8.3084606659911397</v>
      </c>
      <c r="K121" s="200">
        <f t="shared" si="146"/>
        <v>7.0030046158511334</v>
      </c>
      <c r="L121" s="185">
        <f t="shared" si="146"/>
        <v>9.8156852334319069</v>
      </c>
      <c r="N121" s="23">
        <f t="shared" si="117"/>
        <v>0.40163912090166815</v>
      </c>
    </row>
    <row r="122" spans="1:14" ht="20.100000000000001" customHeight="1" x14ac:dyDescent="0.25">
      <c r="A122" s="24"/>
      <c r="B122" t="s">
        <v>85</v>
      </c>
      <c r="C122" s="243">
        <f t="shared" si="146"/>
        <v>6.3294754986456541</v>
      </c>
      <c r="D122" s="244">
        <f t="shared" si="146"/>
        <v>6.9627473806752036</v>
      </c>
      <c r="E122" s="244">
        <f t="shared" si="146"/>
        <v>3.5215049578031699</v>
      </c>
      <c r="F122" s="244">
        <f t="shared" si="146"/>
        <v>3.6882277549016935</v>
      </c>
      <c r="G122" s="244">
        <f t="shared" ref="G122" si="155">G75/G28</f>
        <v>7.7413181783891165</v>
      </c>
      <c r="H122" s="244">
        <f t="shared" si="146"/>
        <v>8.0936505640728953</v>
      </c>
      <c r="I122" s="244">
        <f t="shared" ref="I122:J122" si="156">I75/I28</f>
        <v>7.685610286201439</v>
      </c>
      <c r="J122" s="244">
        <f t="shared" si="156"/>
        <v>8.1612300205050872</v>
      </c>
      <c r="K122" s="165">
        <f t="shared" si="146"/>
        <v>8.4600041027547466</v>
      </c>
      <c r="L122" s="184">
        <f t="shared" si="146"/>
        <v>10.827224193097971</v>
      </c>
      <c r="N122" s="241">
        <f t="shared" si="117"/>
        <v>0.27981311375161272</v>
      </c>
    </row>
    <row r="123" spans="1:14" ht="20.100000000000001" customHeight="1" thickBot="1" x14ac:dyDescent="0.3">
      <c r="A123" s="24"/>
      <c r="B123" t="s">
        <v>86</v>
      </c>
      <c r="C123" s="243">
        <f t="shared" si="146"/>
        <v>8.9119602510088356</v>
      </c>
      <c r="D123" s="244">
        <f t="shared" si="146"/>
        <v>7.9974662107569694</v>
      </c>
      <c r="E123" s="244">
        <f t="shared" si="146"/>
        <v>8.7960602745288234</v>
      </c>
      <c r="F123" s="244">
        <f t="shared" si="146"/>
        <v>9.0921549679346398</v>
      </c>
      <c r="G123" s="244">
        <f t="shared" ref="G123" si="157">G76/G29</f>
        <v>8.0119546351901025</v>
      </c>
      <c r="H123" s="244">
        <f t="shared" si="146"/>
        <v>7.2760473370204242</v>
      </c>
      <c r="I123" s="244">
        <f t="shared" ref="I123:J123" si="158">I76/I29</f>
        <v>7.1597641908522371</v>
      </c>
      <c r="J123" s="244">
        <f t="shared" si="158"/>
        <v>8.3140308978147193</v>
      </c>
      <c r="K123" s="165">
        <f t="shared" si="146"/>
        <v>6.9693795952302713</v>
      </c>
      <c r="L123" s="184">
        <f t="shared" si="146"/>
        <v>9.7923758475160856</v>
      </c>
      <c r="N123" s="34">
        <f t="shared" si="117"/>
        <v>0.40505703753284245</v>
      </c>
    </row>
    <row r="124" spans="1:14" ht="20.100000000000001" customHeight="1" thickBot="1" x14ac:dyDescent="0.3">
      <c r="A124" s="5" t="s">
        <v>9</v>
      </c>
      <c r="B124" s="6"/>
      <c r="C124" s="113">
        <f t="shared" si="146"/>
        <v>8.6157584549226236</v>
      </c>
      <c r="D124" s="133">
        <f t="shared" si="146"/>
        <v>9.2267089803991489</v>
      </c>
      <c r="E124" s="133">
        <f t="shared" si="146"/>
        <v>10.043909773256988</v>
      </c>
      <c r="F124" s="133">
        <f t="shared" si="146"/>
        <v>9.7347836212761418</v>
      </c>
      <c r="G124" s="133">
        <f t="shared" ref="G124" si="159">G77/G30</f>
        <v>11.959347444545473</v>
      </c>
      <c r="H124" s="133">
        <f t="shared" si="146"/>
        <v>11.144735654047807</v>
      </c>
      <c r="I124" s="133">
        <f t="shared" ref="I124:J124" si="160">I77/I30</f>
        <v>11.442285702531919</v>
      </c>
      <c r="J124" s="133">
        <f t="shared" si="160"/>
        <v>12.096902550963202</v>
      </c>
      <c r="K124" s="200">
        <f t="shared" si="146"/>
        <v>11.827118375482955</v>
      </c>
      <c r="L124" s="185">
        <f t="shared" si="146"/>
        <v>12.539703027998819</v>
      </c>
      <c r="N124" s="23">
        <f t="shared" si="117"/>
        <v>6.0250065137845983E-2</v>
      </c>
    </row>
    <row r="125" spans="1:14" ht="20.100000000000001" customHeight="1" x14ac:dyDescent="0.25">
      <c r="A125" s="24"/>
      <c r="B125" t="s">
        <v>85</v>
      </c>
      <c r="C125" s="243">
        <f t="shared" si="146"/>
        <v>8.7338098076509976</v>
      </c>
      <c r="D125" s="244">
        <f t="shared" si="146"/>
        <v>9.4251186024077285</v>
      </c>
      <c r="E125" s="244">
        <f t="shared" si="146"/>
        <v>10.664575407843053</v>
      </c>
      <c r="F125" s="244">
        <f t="shared" si="146"/>
        <v>10.901297215418332</v>
      </c>
      <c r="G125" s="244">
        <f t="shared" ref="G125" si="161">G78/G31</f>
        <v>11.843918106184637</v>
      </c>
      <c r="H125" s="244">
        <f t="shared" si="146"/>
        <v>11.541792756448999</v>
      </c>
      <c r="I125" s="244">
        <f t="shared" ref="I125:J125" si="162">I78/I31</f>
        <v>12.33466450753262</v>
      </c>
      <c r="J125" s="244">
        <f t="shared" si="162"/>
        <v>13.338835374658908</v>
      </c>
      <c r="K125" s="165">
        <f t="shared" si="146"/>
        <v>13.160912161622367</v>
      </c>
      <c r="L125" s="184">
        <f t="shared" si="146"/>
        <v>12.807934875341576</v>
      </c>
      <c r="N125" s="241">
        <f t="shared" si="117"/>
        <v>-2.6820123251797327E-2</v>
      </c>
    </row>
    <row r="126" spans="1:14" ht="20.100000000000001" customHeight="1" thickBot="1" x14ac:dyDescent="0.3">
      <c r="A126" s="24"/>
      <c r="B126" t="s">
        <v>86</v>
      </c>
      <c r="C126" s="243">
        <f t="shared" si="146"/>
        <v>8.2175515374870436</v>
      </c>
      <c r="D126" s="244">
        <f t="shared" si="146"/>
        <v>8.0282708076336977</v>
      </c>
      <c r="E126" s="244">
        <f t="shared" si="146"/>
        <v>7.1393181615747752</v>
      </c>
      <c r="F126" s="244">
        <f t="shared" si="146"/>
        <v>6.851706407841232</v>
      </c>
      <c r="G126" s="244">
        <f t="shared" ref="G126" si="163">G79/G32</f>
        <v>12.583021167125514</v>
      </c>
      <c r="H126" s="244">
        <f t="shared" si="146"/>
        <v>10.197394233071941</v>
      </c>
      <c r="I126" s="244">
        <f t="shared" ref="I126:J126" si="164">I79/I32</f>
        <v>8.9269120455040785</v>
      </c>
      <c r="J126" s="244">
        <f t="shared" si="164"/>
        <v>9.5412456753113695</v>
      </c>
      <c r="K126" s="165">
        <f t="shared" si="146"/>
        <v>9.384869452839121</v>
      </c>
      <c r="L126" s="184">
        <f t="shared" si="146"/>
        <v>11.672114240374627</v>
      </c>
      <c r="N126" s="34">
        <f t="shared" si="117"/>
        <v>0.2437162071384559</v>
      </c>
    </row>
    <row r="127" spans="1:14" ht="20.100000000000001" customHeight="1" thickBot="1" x14ac:dyDescent="0.3">
      <c r="A127" s="5" t="s">
        <v>12</v>
      </c>
      <c r="B127" s="6"/>
      <c r="C127" s="113">
        <f t="shared" si="146"/>
        <v>6.5114133195300425</v>
      </c>
      <c r="D127" s="133">
        <f t="shared" si="146"/>
        <v>6.194533158108551</v>
      </c>
      <c r="E127" s="133">
        <f t="shared" si="146"/>
        <v>5.8572628598213905</v>
      </c>
      <c r="F127" s="133">
        <f t="shared" si="146"/>
        <v>4.6456746925895409</v>
      </c>
      <c r="G127" s="133">
        <f t="shared" ref="G127" si="165">G80/G33</f>
        <v>5.0539941688228893</v>
      </c>
      <c r="H127" s="133">
        <f t="shared" si="146"/>
        <v>5.2067475807992807</v>
      </c>
      <c r="I127" s="133">
        <f t="shared" ref="I127:J127" si="166">I80/I33</f>
        <v>5.6808009428684372</v>
      </c>
      <c r="J127" s="133">
        <f t="shared" si="166"/>
        <v>6.2782890920911321</v>
      </c>
      <c r="K127" s="200">
        <f t="shared" si="146"/>
        <v>5.5809162464808084</v>
      </c>
      <c r="L127" s="185">
        <f t="shared" si="146"/>
        <v>6.4273316560164879</v>
      </c>
      <c r="N127" s="23">
        <f t="shared" si="117"/>
        <v>0.15166244612063631</v>
      </c>
    </row>
    <row r="128" spans="1:14" ht="20.100000000000001" customHeight="1" x14ac:dyDescent="0.25">
      <c r="A128" s="24"/>
      <c r="B128" t="s">
        <v>85</v>
      </c>
      <c r="C128" s="243">
        <f t="shared" si="146"/>
        <v>6.1268866254537739</v>
      </c>
      <c r="D128" s="244">
        <f t="shared" si="146"/>
        <v>5.8482320850167264</v>
      </c>
      <c r="E128" s="244">
        <f t="shared" si="146"/>
        <v>5.4770008408434752</v>
      </c>
      <c r="F128" s="244">
        <f t="shared" si="146"/>
        <v>4.3489540988079645</v>
      </c>
      <c r="G128" s="244">
        <f t="shared" ref="G128" si="167">G81/G34</f>
        <v>4.6962862811374828</v>
      </c>
      <c r="H128" s="244">
        <f t="shared" si="146"/>
        <v>4.8534789652693586</v>
      </c>
      <c r="I128" s="244">
        <f t="shared" ref="I128:J128" si="168">I81/I34</f>
        <v>5.5073895199079823</v>
      </c>
      <c r="J128" s="244">
        <f t="shared" si="168"/>
        <v>6.0417536743588043</v>
      </c>
      <c r="K128" s="165">
        <f t="shared" si="146"/>
        <v>5.3956940094721171</v>
      </c>
      <c r="L128" s="184">
        <f t="shared" si="146"/>
        <v>6.1305182173457764</v>
      </c>
      <c r="N128" s="42">
        <f t="shared" si="117"/>
        <v>0.1361871534196859</v>
      </c>
    </row>
    <row r="129" spans="1:14" ht="20.100000000000001" customHeight="1" thickBot="1" x14ac:dyDescent="0.3">
      <c r="A129" s="24"/>
      <c r="B129" t="s">
        <v>86</v>
      </c>
      <c r="C129" s="243">
        <f t="shared" si="146"/>
        <v>11.811279449224065</v>
      </c>
      <c r="D129" s="244">
        <f t="shared" si="146"/>
        <v>11.039594243838907</v>
      </c>
      <c r="E129" s="244">
        <f t="shared" si="146"/>
        <v>11.392946927374302</v>
      </c>
      <c r="F129" s="244">
        <f t="shared" si="146"/>
        <v>11.754864898981511</v>
      </c>
      <c r="G129" s="244">
        <f t="shared" ref="G129" si="169">G82/G35</f>
        <v>12.990164112596457</v>
      </c>
      <c r="H129" s="244">
        <f t="shared" si="146"/>
        <v>12.713660354989113</v>
      </c>
      <c r="I129" s="244">
        <f t="shared" ref="I129:J129" si="170">I82/I35</f>
        <v>12.469686197586142</v>
      </c>
      <c r="J129" s="244">
        <f t="shared" si="170"/>
        <v>11.618460184546604</v>
      </c>
      <c r="K129" s="165">
        <f t="shared" si="146"/>
        <v>9.2917529128600531</v>
      </c>
      <c r="L129" s="184">
        <f t="shared" si="146"/>
        <v>13.367425500221726</v>
      </c>
      <c r="N129" s="159">
        <f t="shared" si="117"/>
        <v>0.4386333370661229</v>
      </c>
    </row>
    <row r="130" spans="1:14" ht="20.100000000000001" customHeight="1" thickBot="1" x14ac:dyDescent="0.3">
      <c r="A130" s="5" t="s">
        <v>11</v>
      </c>
      <c r="B130" s="6"/>
      <c r="C130" s="113">
        <f t="shared" si="146"/>
        <v>9.4593915192518825</v>
      </c>
      <c r="D130" s="133">
        <f t="shared" si="146"/>
        <v>9.8262393081334114</v>
      </c>
      <c r="E130" s="133">
        <f t="shared" si="146"/>
        <v>9.8714347596235577</v>
      </c>
      <c r="F130" s="133">
        <f t="shared" si="146"/>
        <v>9.5642067097241092</v>
      </c>
      <c r="G130" s="133">
        <f t="shared" ref="G130" si="171">G83/G36</f>
        <v>8.986912153786843</v>
      </c>
      <c r="H130" s="133">
        <f t="shared" si="146"/>
        <v>9.5622009717787151</v>
      </c>
      <c r="I130" s="133">
        <f t="shared" ref="I130:J130" si="172">I83/I36</f>
        <v>9.9665683004296888</v>
      </c>
      <c r="J130" s="133">
        <f t="shared" si="172"/>
        <v>9.765994638949973</v>
      </c>
      <c r="K130" s="200">
        <f t="shared" si="146"/>
        <v>9.7373392393293585</v>
      </c>
      <c r="L130" s="185">
        <f t="shared" si="146"/>
        <v>10.61373618943011</v>
      </c>
      <c r="N130" s="23">
        <f t="shared" si="117"/>
        <v>9.0003740093696466E-2</v>
      </c>
    </row>
    <row r="131" spans="1:14" ht="20.100000000000001" customHeight="1" x14ac:dyDescent="0.25">
      <c r="A131" s="24"/>
      <c r="B131" t="s">
        <v>85</v>
      </c>
      <c r="C131" s="243">
        <f t="shared" si="146"/>
        <v>9.1420220353026309</v>
      </c>
      <c r="D131" s="244">
        <f t="shared" si="146"/>
        <v>9.5823808898524234</v>
      </c>
      <c r="E131" s="244">
        <f t="shared" si="146"/>
        <v>9.6075923361953901</v>
      </c>
      <c r="F131" s="244">
        <f t="shared" si="146"/>
        <v>9.1216037233935268</v>
      </c>
      <c r="G131" s="244">
        <f t="shared" ref="G131" si="173">G84/G37</f>
        <v>8.5402556197665742</v>
      </c>
      <c r="H131" s="244">
        <f t="shared" si="146"/>
        <v>9.1311749503406734</v>
      </c>
      <c r="I131" s="244">
        <f t="shared" ref="I131:J131" si="174">I84/I37</f>
        <v>9.6749380589805689</v>
      </c>
      <c r="J131" s="244">
        <f t="shared" si="174"/>
        <v>9.4811378663358763</v>
      </c>
      <c r="K131" s="165">
        <f t="shared" si="146"/>
        <v>9.3883927732137558</v>
      </c>
      <c r="L131" s="184">
        <f t="shared" si="146"/>
        <v>10.238851003254304</v>
      </c>
      <c r="N131" s="241">
        <f t="shared" si="117"/>
        <v>9.0586136582079355E-2</v>
      </c>
    </row>
    <row r="132" spans="1:14" ht="20.100000000000001" customHeight="1" thickBot="1" x14ac:dyDescent="0.3">
      <c r="A132" s="24"/>
      <c r="B132" t="s">
        <v>86</v>
      </c>
      <c r="C132" s="243">
        <f t="shared" si="146"/>
        <v>13.309875060640524</v>
      </c>
      <c r="D132" s="244">
        <f t="shared" si="146"/>
        <v>12.84427106221032</v>
      </c>
      <c r="E132" s="244">
        <f t="shared" si="146"/>
        <v>13.680904612950778</v>
      </c>
      <c r="F132" s="244">
        <f t="shared" si="146"/>
        <v>13.68610844429603</v>
      </c>
      <c r="G132" s="244">
        <f t="shared" ref="G132" si="175">G85/G38</f>
        <v>13.811972377929358</v>
      </c>
      <c r="H132" s="244">
        <f t="shared" si="146"/>
        <v>13.79750501599241</v>
      </c>
      <c r="I132" s="244">
        <f t="shared" ref="I132:J132" si="176">I85/I38</f>
        <v>13.316570240478733</v>
      </c>
      <c r="J132" s="244">
        <f t="shared" si="176"/>
        <v>13.089045354663899</v>
      </c>
      <c r="K132" s="165">
        <f t="shared" si="146"/>
        <v>13.489553970373128</v>
      </c>
      <c r="L132" s="184">
        <f t="shared" si="146"/>
        <v>13.886022236788127</v>
      </c>
      <c r="N132" s="34">
        <f t="shared" si="117"/>
        <v>2.9390761717233597E-2</v>
      </c>
    </row>
    <row r="133" spans="1:14" ht="20.100000000000001" customHeight="1" thickBot="1" x14ac:dyDescent="0.3">
      <c r="A133" s="5" t="s">
        <v>6</v>
      </c>
      <c r="B133" s="6"/>
      <c r="C133" s="113">
        <f t="shared" si="146"/>
        <v>10.43620664331918</v>
      </c>
      <c r="D133" s="133">
        <f t="shared" si="146"/>
        <v>10.88841256916583</v>
      </c>
      <c r="E133" s="133">
        <f t="shared" si="146"/>
        <v>11.564204729106528</v>
      </c>
      <c r="F133" s="133">
        <f t="shared" si="146"/>
        <v>11.385769200869499</v>
      </c>
      <c r="G133" s="133">
        <f t="shared" ref="G133" si="177">G86/G39</f>
        <v>11.546971243508999</v>
      </c>
      <c r="H133" s="133">
        <f t="shared" si="146"/>
        <v>11.892505266359258</v>
      </c>
      <c r="I133" s="133">
        <f t="shared" ref="I133:J133" si="178">I86/I39</f>
        <v>12.362856051586</v>
      </c>
      <c r="J133" s="133">
        <f t="shared" si="178"/>
        <v>13.065970051461029</v>
      </c>
      <c r="K133" s="200">
        <f t="shared" si="146"/>
        <v>12.612659635944492</v>
      </c>
      <c r="L133" s="185">
        <f t="shared" si="146"/>
        <v>13.839375263881093</v>
      </c>
      <c r="N133" s="23">
        <f t="shared" si="117"/>
        <v>9.7260662171570519E-2</v>
      </c>
    </row>
    <row r="134" spans="1:14" ht="20.100000000000001" customHeight="1" x14ac:dyDescent="0.25">
      <c r="A134" s="24"/>
      <c r="B134" t="s">
        <v>85</v>
      </c>
      <c r="C134" s="243">
        <f t="shared" ref="C134:L141" si="179">C87/C40</f>
        <v>9.8919608108893069</v>
      </c>
      <c r="D134" s="244">
        <f t="shared" si="179"/>
        <v>10.222273866177959</v>
      </c>
      <c r="E134" s="244">
        <f t="shared" si="179"/>
        <v>10.884497388649878</v>
      </c>
      <c r="F134" s="244">
        <f t="shared" si="179"/>
        <v>10.928790922923891</v>
      </c>
      <c r="G134" s="244">
        <f t="shared" ref="G134" si="180">G87/G40</f>
        <v>11.15227524901206</v>
      </c>
      <c r="H134" s="244">
        <f t="shared" si="179"/>
        <v>11.284437748580087</v>
      </c>
      <c r="I134" s="244">
        <f t="shared" ref="I134:J134" si="181">I87/I40</f>
        <v>11.727664950588469</v>
      </c>
      <c r="J134" s="244">
        <f t="shared" si="181"/>
        <v>12.419116343475503</v>
      </c>
      <c r="K134" s="165">
        <f t="shared" si="179"/>
        <v>11.962654285633358</v>
      </c>
      <c r="L134" s="184">
        <f t="shared" si="179"/>
        <v>13.368953930189537</v>
      </c>
      <c r="N134" s="241">
        <f t="shared" si="117"/>
        <v>0.11755749275853321</v>
      </c>
    </row>
    <row r="135" spans="1:14" ht="20.100000000000001" customHeight="1" thickBot="1" x14ac:dyDescent="0.3">
      <c r="A135" s="24"/>
      <c r="B135" t="s">
        <v>86</v>
      </c>
      <c r="C135" s="243">
        <f t="shared" si="179"/>
        <v>12.334912173097759</v>
      </c>
      <c r="D135" s="244">
        <f t="shared" si="179"/>
        <v>13.561115615735471</v>
      </c>
      <c r="E135" s="244">
        <f t="shared" si="179"/>
        <v>14.121246839103664</v>
      </c>
      <c r="F135" s="244">
        <f t="shared" si="179"/>
        <v>12.918087465884994</v>
      </c>
      <c r="G135" s="244">
        <f t="shared" ref="G135" si="182">G88/G41</f>
        <v>12.947207023620999</v>
      </c>
      <c r="H135" s="244">
        <f t="shared" si="179"/>
        <v>14.446727488574959</v>
      </c>
      <c r="I135" s="244">
        <f t="shared" ref="I135:J135" si="183">I88/I41</f>
        <v>15.091256535390436</v>
      </c>
      <c r="J135" s="244">
        <f t="shared" si="183"/>
        <v>15.560406847644837</v>
      </c>
      <c r="K135" s="165">
        <f t="shared" si="179"/>
        <v>15.09941867196067</v>
      </c>
      <c r="L135" s="184">
        <f t="shared" si="179"/>
        <v>15.712079416207006</v>
      </c>
      <c r="N135" s="34">
        <f t="shared" si="117"/>
        <v>4.0575121304771478E-2</v>
      </c>
    </row>
    <row r="136" spans="1:14" ht="20.100000000000001" customHeight="1" thickBot="1" x14ac:dyDescent="0.3">
      <c r="A136" s="5" t="s">
        <v>7</v>
      </c>
      <c r="B136" s="6"/>
      <c r="C136" s="113">
        <f t="shared" si="179"/>
        <v>17.343538291795131</v>
      </c>
      <c r="D136" s="133">
        <f t="shared" si="179"/>
        <v>15.135612348541587</v>
      </c>
      <c r="E136" s="133">
        <f t="shared" si="179"/>
        <v>17.897327696503972</v>
      </c>
      <c r="F136" s="133">
        <f t="shared" si="179"/>
        <v>17.227658366505111</v>
      </c>
      <c r="G136" s="133">
        <f t="shared" ref="G136" si="184">G89/G42</f>
        <v>17.857502174372957</v>
      </c>
      <c r="H136" s="133">
        <f t="shared" si="179"/>
        <v>18.798711710200049</v>
      </c>
      <c r="I136" s="133">
        <f t="shared" ref="I136:J136" si="185">I89/I42</f>
        <v>18.15240406152612</v>
      </c>
      <c r="J136" s="133">
        <f t="shared" si="185"/>
        <v>19.263009675473715</v>
      </c>
      <c r="K136" s="200">
        <f t="shared" si="179"/>
        <v>17.9747981218439</v>
      </c>
      <c r="L136" s="185">
        <f t="shared" si="179"/>
        <v>20.844106758394005</v>
      </c>
      <c r="N136" s="23">
        <f t="shared" si="117"/>
        <v>0.15962953336667374</v>
      </c>
    </row>
    <row r="137" spans="1:14" ht="20.100000000000001" customHeight="1" x14ac:dyDescent="0.25">
      <c r="A137" s="24"/>
      <c r="B137" t="s">
        <v>85</v>
      </c>
      <c r="C137" s="243">
        <f t="shared" si="179"/>
        <v>17.493804805169436</v>
      </c>
      <c r="D137" s="244">
        <f t="shared" si="179"/>
        <v>15.20741029804255</v>
      </c>
      <c r="E137" s="244">
        <f t="shared" si="179"/>
        <v>17.980713194411631</v>
      </c>
      <c r="F137" s="244">
        <f t="shared" si="179"/>
        <v>17.314812762045108</v>
      </c>
      <c r="G137" s="244">
        <f t="shared" ref="G137" si="186">G90/G43</f>
        <v>17.958278087156369</v>
      </c>
      <c r="H137" s="244">
        <f t="shared" si="179"/>
        <v>18.813765410091381</v>
      </c>
      <c r="I137" s="244">
        <f t="shared" ref="I137:J137" si="187">I90/I43</f>
        <v>18.437403019963078</v>
      </c>
      <c r="J137" s="244">
        <f t="shared" si="187"/>
        <v>19.283764883891518</v>
      </c>
      <c r="K137" s="165">
        <f t="shared" si="179"/>
        <v>17.97463541272003</v>
      </c>
      <c r="L137" s="184">
        <f t="shared" si="179"/>
        <v>20.87461068682579</v>
      </c>
      <c r="N137" s="241">
        <f t="shared" si="117"/>
        <v>0.1613370845927449</v>
      </c>
    </row>
    <row r="138" spans="1:14" ht="20.100000000000001" customHeight="1" thickBot="1" x14ac:dyDescent="0.3">
      <c r="A138" s="24"/>
      <c r="B138" t="s">
        <v>86</v>
      </c>
      <c r="C138" s="243">
        <f t="shared" si="179"/>
        <v>11.069869958122107</v>
      </c>
      <c r="D138" s="244">
        <f t="shared" si="179"/>
        <v>11.320311053508609</v>
      </c>
      <c r="E138" s="244">
        <f t="shared" si="179"/>
        <v>10.660059239006607</v>
      </c>
      <c r="F138" s="244">
        <f t="shared" si="179"/>
        <v>11.922603691208574</v>
      </c>
      <c r="G138" s="244">
        <f t="shared" ref="G138" si="188">G91/G44</f>
        <v>13.913836477987422</v>
      </c>
      <c r="H138" s="244">
        <f t="shared" si="179"/>
        <v>16.466569767441861</v>
      </c>
      <c r="I138" s="244">
        <f t="shared" ref="I138:J138" si="189">I91/I44</f>
        <v>12.272020517762828</v>
      </c>
      <c r="J138" s="244">
        <f t="shared" si="189"/>
        <v>17.391053560203503</v>
      </c>
      <c r="K138" s="165">
        <f t="shared" si="179"/>
        <v>17.997418095448733</v>
      </c>
      <c r="L138" s="184">
        <f t="shared" si="179"/>
        <v>18.255511726099833</v>
      </c>
      <c r="N138" s="34">
        <f t="shared" si="117"/>
        <v>1.4340592038386205E-2</v>
      </c>
    </row>
    <row r="139" spans="1:14" ht="20.100000000000001" customHeight="1" thickBot="1" x14ac:dyDescent="0.3">
      <c r="A139" s="74" t="s">
        <v>20</v>
      </c>
      <c r="B139" s="100"/>
      <c r="C139" s="114">
        <f t="shared" si="179"/>
        <v>9.8494977541431705</v>
      </c>
      <c r="D139" s="115">
        <f t="shared" si="179"/>
        <v>10.411404658338641</v>
      </c>
      <c r="E139" s="115">
        <f t="shared" si="179"/>
        <v>10.813566770358026</v>
      </c>
      <c r="F139" s="115">
        <f t="shared" si="179"/>
        <v>10.404073354368721</v>
      </c>
      <c r="G139" s="115">
        <f t="shared" ref="G139" si="190">G92/G45</f>
        <v>10.469578868030986</v>
      </c>
      <c r="H139" s="115">
        <f>H92/H45</f>
        <v>10.653736722958094</v>
      </c>
      <c r="I139" s="115">
        <f t="shared" ref="I139:J139" si="191">I92/I45</f>
        <v>6.8085652972308237</v>
      </c>
      <c r="J139" s="115">
        <f t="shared" si="191"/>
        <v>11.018338632059812</v>
      </c>
      <c r="K139" s="201">
        <f t="shared" si="179"/>
        <v>11.557741877550352</v>
      </c>
      <c r="L139" s="202">
        <f t="shared" si="179"/>
        <v>12.824780481764236</v>
      </c>
      <c r="N139" s="128">
        <f t="shared" si="117"/>
        <v>0.10962683001901673</v>
      </c>
    </row>
    <row r="140" spans="1:14" ht="20.100000000000001" customHeight="1" x14ac:dyDescent="0.25">
      <c r="A140" s="24"/>
      <c r="B140" t="s">
        <v>85</v>
      </c>
      <c r="C140" s="317">
        <f t="shared" si="179"/>
        <v>8.7757390796270514</v>
      </c>
      <c r="D140" s="318">
        <f t="shared" si="179"/>
        <v>9.2619444743279651</v>
      </c>
      <c r="E140" s="318">
        <f t="shared" si="179"/>
        <v>9.4305536237812344</v>
      </c>
      <c r="F140" s="318">
        <f t="shared" si="179"/>
        <v>8.8528644413724802</v>
      </c>
      <c r="G140" s="318">
        <f t="shared" ref="G140" si="192">G93/G46</f>
        <v>8.8559011818332802</v>
      </c>
      <c r="H140" s="318">
        <f>H93/H46</f>
        <v>9.1526720438386615</v>
      </c>
      <c r="I140" s="318">
        <f t="shared" ref="I140:J140" si="193">I93/I46</f>
        <v>9.7960528996798217</v>
      </c>
      <c r="J140" s="318">
        <f t="shared" si="193"/>
        <v>10.4923916036573</v>
      </c>
      <c r="K140" s="320">
        <f t="shared" si="179"/>
        <v>10.02759306398638</v>
      </c>
      <c r="L140" s="321">
        <f t="shared" si="179"/>
        <v>11.291165179590244</v>
      </c>
      <c r="N140" s="241">
        <f t="shared" si="117"/>
        <v>0.12600951270568836</v>
      </c>
    </row>
    <row r="141" spans="1:14" ht="20.100000000000001" customHeight="1" thickBot="1" x14ac:dyDescent="0.3">
      <c r="A141" s="31"/>
      <c r="B141" s="25" t="s">
        <v>86</v>
      </c>
      <c r="C141" s="245">
        <f t="shared" si="179"/>
        <v>11.058594809175506</v>
      </c>
      <c r="D141" s="246">
        <f t="shared" si="179"/>
        <v>11.627077891387147</v>
      </c>
      <c r="E141" s="246">
        <f t="shared" si="179"/>
        <v>12.500752616302254</v>
      </c>
      <c r="F141" s="246">
        <f t="shared" si="179"/>
        <v>12.280213392533852</v>
      </c>
      <c r="G141" s="246">
        <f t="shared" ref="G141" si="194">G94/G47</f>
        <v>12.256201900212876</v>
      </c>
      <c r="H141" s="246">
        <f>H94/H47</f>
        <v>12.322547853954378</v>
      </c>
      <c r="I141" s="246">
        <f t="shared" ref="I141:J141" si="195">I94/I47</f>
        <v>13.212783151318401</v>
      </c>
      <c r="J141" s="246">
        <f t="shared" si="195"/>
        <v>13.832825654559482</v>
      </c>
      <c r="K141" s="322">
        <f t="shared" si="179"/>
        <v>13.196621518598832</v>
      </c>
      <c r="L141" s="323">
        <f t="shared" si="179"/>
        <v>14.33082459456887</v>
      </c>
      <c r="N141" s="34">
        <f t="shared" si="117"/>
        <v>8.5946473070515395E-2</v>
      </c>
    </row>
  </sheetData>
  <mergeCells count="51"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A52:B53"/>
    <mergeCell ref="C52:C53"/>
    <mergeCell ref="D52:D53"/>
    <mergeCell ref="E52:E53"/>
    <mergeCell ref="F52:F53"/>
    <mergeCell ref="G52:G53"/>
    <mergeCell ref="Q5:Q6"/>
    <mergeCell ref="R5:R6"/>
    <mergeCell ref="S5:S6"/>
    <mergeCell ref="U5:U6"/>
    <mergeCell ref="G5:G6"/>
    <mergeCell ref="I52:I53"/>
    <mergeCell ref="T52:T53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A5:B6"/>
    <mergeCell ref="C5:C6"/>
    <mergeCell ref="D5:D6"/>
    <mergeCell ref="E5:E6"/>
    <mergeCell ref="F5: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C146"/>
  <sheetViews>
    <sheetView showGridLines="0" topLeftCell="A101" zoomScaleNormal="100" workbookViewId="0">
      <selection activeCell="L8" sqref="L8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62</v>
      </c>
    </row>
    <row r="2" spans="1:29" x14ac:dyDescent="0.25">
      <c r="A2" s="1"/>
      <c r="P2" s="260"/>
    </row>
    <row r="3" spans="1:29" x14ac:dyDescent="0.25">
      <c r="A3" s="1" t="s">
        <v>21</v>
      </c>
      <c r="N3" s="1" t="s">
        <v>23</v>
      </c>
      <c r="Y3" s="1" t="str">
        <f>'7'!Y3</f>
        <v>VARIAÇÃO (JAN-MAR)</v>
      </c>
    </row>
    <row r="4" spans="1:29" ht="15.75" thickBot="1" x14ac:dyDescent="0.3"/>
    <row r="5" spans="1:29" ht="24" customHeight="1" x14ac:dyDescent="0.25">
      <c r="A5" s="460" t="s">
        <v>25</v>
      </c>
      <c r="B5" s="490"/>
      <c r="C5" s="462">
        <v>2016</v>
      </c>
      <c r="D5" s="464">
        <v>2017</v>
      </c>
      <c r="E5" s="464">
        <v>2018</v>
      </c>
      <c r="F5" s="472">
        <v>2019</v>
      </c>
      <c r="G5" s="472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72">
        <v>2019</v>
      </c>
      <c r="R5" s="472">
        <v>2020</v>
      </c>
      <c r="S5" s="464">
        <v>2021</v>
      </c>
      <c r="T5" s="464">
        <v>2022</v>
      </c>
      <c r="U5" s="468">
        <v>2023</v>
      </c>
      <c r="V5" s="470" t="str">
        <f>K5</f>
        <v>janeiro - março</v>
      </c>
      <c r="W5" s="471"/>
      <c r="Y5" s="496" t="s">
        <v>90</v>
      </c>
      <c r="Z5" s="497"/>
    </row>
    <row r="6" spans="1:29" ht="20.25" customHeight="1" thickBot="1" x14ac:dyDescent="0.3">
      <c r="A6" s="491"/>
      <c r="B6" s="492"/>
      <c r="C6" s="493"/>
      <c r="D6" s="484"/>
      <c r="E6" s="484"/>
      <c r="F6" s="487"/>
      <c r="G6" s="487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487"/>
      <c r="R6" s="487"/>
      <c r="S6" s="484"/>
      <c r="T6" s="484"/>
      <c r="U6" s="498"/>
      <c r="V6" s="166">
        <v>2023</v>
      </c>
      <c r="W6" s="168">
        <v>2024</v>
      </c>
      <c r="Y6" s="130" t="s">
        <v>0</v>
      </c>
      <c r="Z6" s="131" t="s">
        <v>37</v>
      </c>
    </row>
    <row r="7" spans="1:29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20851579.087000001</v>
      </c>
      <c r="J7" s="15">
        <v>20735109.848000005</v>
      </c>
      <c r="K7" s="14">
        <v>3868314.8130000005</v>
      </c>
      <c r="L7" s="160">
        <v>4109361.8649999998</v>
      </c>
      <c r="N7" s="134">
        <f t="shared" ref="N7:T7" si="0">C7/C46</f>
        <v>0.16972846980551387</v>
      </c>
      <c r="O7" s="21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0.17604388513552507</v>
      </c>
      <c r="S7" s="21">
        <f t="shared" si="0"/>
        <v>0.17328196252462968</v>
      </c>
      <c r="T7" s="21">
        <f t="shared" si="0"/>
        <v>0.17132317606802283</v>
      </c>
      <c r="U7" s="191">
        <f>J7/J46</f>
        <v>0.16907613660575979</v>
      </c>
      <c r="V7" s="192">
        <f>K7/K46</f>
        <v>0.13816243263597947</v>
      </c>
      <c r="W7" s="193">
        <f>L7/L46</f>
        <v>0.13903021466865237</v>
      </c>
      <c r="Y7" s="102">
        <f>(L7-K7)/K7</f>
        <v>6.2313194156258342E-2</v>
      </c>
      <c r="Z7" s="101">
        <f>(W7-V7)*100</f>
        <v>8.6778203267290355E-2</v>
      </c>
      <c r="AC7" s="1"/>
    </row>
    <row r="8" spans="1:29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5210793.2209999999</v>
      </c>
      <c r="J8" s="12">
        <v>5865273.9159999993</v>
      </c>
      <c r="K8" s="11">
        <v>1280677.9559999998</v>
      </c>
      <c r="L8" s="161">
        <v>1576068.5900000003</v>
      </c>
      <c r="N8" s="77">
        <f t="shared" ref="N8:T8" si="1">C8/C7</f>
        <v>0.25244936719904537</v>
      </c>
      <c r="O8" s="18">
        <f t="shared" si="1"/>
        <v>0.28688410562588579</v>
      </c>
      <c r="P8" s="18">
        <f t="shared" si="1"/>
        <v>0.2750692171623646</v>
      </c>
      <c r="Q8" s="18">
        <f t="shared" si="1"/>
        <v>0.28144346280684018</v>
      </c>
      <c r="R8" s="18">
        <f t="shared" si="1"/>
        <v>0.17206935744396354</v>
      </c>
      <c r="S8" s="18">
        <f t="shared" si="1"/>
        <v>0.1699912023687605</v>
      </c>
      <c r="T8" s="18">
        <f t="shared" si="1"/>
        <v>0.24989921383214039</v>
      </c>
      <c r="U8" s="194">
        <f>J8/J7</f>
        <v>0.28286678773325774</v>
      </c>
      <c r="V8" s="195">
        <f>K8/K7</f>
        <v>0.33106869991452259</v>
      </c>
      <c r="W8" s="196">
        <f>L8/L7</f>
        <v>0.38353122498741066</v>
      </c>
      <c r="Y8" s="103">
        <f t="shared" ref="Y8:Y45" si="2">(L8-K8)/K8</f>
        <v>0.23065176738311921</v>
      </c>
      <c r="Z8" s="108">
        <f t="shared" ref="Z8:Z48" si="3">(W8-V8)*100</f>
        <v>5.2462525072888067</v>
      </c>
    </row>
    <row r="9" spans="1:29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15640785.866</v>
      </c>
      <c r="J9" s="12">
        <v>14869835.932000004</v>
      </c>
      <c r="K9" s="11">
        <v>2587636.8570000008</v>
      </c>
      <c r="L9" s="161">
        <v>2533293.2749999994</v>
      </c>
      <c r="N9" s="77">
        <f t="shared" ref="N9:T9" si="4">C9/C7</f>
        <v>0.74755063280095457</v>
      </c>
      <c r="O9" s="18">
        <f t="shared" si="4"/>
        <v>0.71311589437411427</v>
      </c>
      <c r="P9" s="18">
        <f t="shared" si="4"/>
        <v>0.72493078283763535</v>
      </c>
      <c r="Q9" s="18">
        <f t="shared" si="4"/>
        <v>0.71855653719315982</v>
      </c>
      <c r="R9" s="18">
        <f t="shared" si="4"/>
        <v>0.82793064255603643</v>
      </c>
      <c r="S9" s="18">
        <f t="shared" si="4"/>
        <v>0.83000879763123947</v>
      </c>
      <c r="T9" s="18">
        <f t="shared" si="4"/>
        <v>0.75010078616785958</v>
      </c>
      <c r="U9" s="194">
        <f>J9/J7</f>
        <v>0.7171332122667422</v>
      </c>
      <c r="V9" s="195">
        <f>K9/K7</f>
        <v>0.66893130008547741</v>
      </c>
      <c r="W9" s="196">
        <f>L9/L7</f>
        <v>0.61646877501258934</v>
      </c>
      <c r="Y9" s="103">
        <f t="shared" si="2"/>
        <v>-2.1001239742351265E-2</v>
      </c>
      <c r="Z9" s="106">
        <f t="shared" si="3"/>
        <v>-5.2462525072888067</v>
      </c>
    </row>
    <row r="10" spans="1:29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381522.97300000006</v>
      </c>
      <c r="J10" s="15">
        <v>393467.59299999994</v>
      </c>
      <c r="K10" s="14">
        <v>88461.209000000003</v>
      </c>
      <c r="L10" s="160">
        <v>83056.831000000006</v>
      </c>
      <c r="N10" s="134">
        <f t="shared" ref="N10:T10" si="5">C10/C46</f>
        <v>4.9136578932567508E-3</v>
      </c>
      <c r="O10" s="21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2.4498818759131724E-3</v>
      </c>
      <c r="S10" s="21">
        <f t="shared" si="5"/>
        <v>2.5319453188924093E-3</v>
      </c>
      <c r="T10" s="21">
        <f t="shared" si="5"/>
        <v>3.1347135487703091E-3</v>
      </c>
      <c r="U10" s="191">
        <f>J10/J46</f>
        <v>3.2083736711153339E-3</v>
      </c>
      <c r="V10" s="192">
        <f>K10/K46</f>
        <v>3.1595194342213424E-3</v>
      </c>
      <c r="W10" s="193">
        <f>L10/L46</f>
        <v>2.8100248707661531E-3</v>
      </c>
      <c r="Y10" s="102">
        <f t="shared" si="2"/>
        <v>-6.1093196227964698E-2</v>
      </c>
      <c r="Z10" s="101">
        <f t="shared" si="3"/>
        <v>-3.494945634551893E-2</v>
      </c>
      <c r="AC10" s="1"/>
    </row>
    <row r="11" spans="1:29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253900.84200000003</v>
      </c>
      <c r="J11" s="12">
        <v>258799.30899999995</v>
      </c>
      <c r="K11" s="11">
        <v>61969.673999999999</v>
      </c>
      <c r="L11" s="161">
        <v>52315.339</v>
      </c>
      <c r="N11" s="77">
        <f t="shared" ref="N11:T11" si="6">C11/C10</f>
        <v>0.67680184565967683</v>
      </c>
      <c r="O11" s="18">
        <f t="shared" si="6"/>
        <v>0.69363090113776493</v>
      </c>
      <c r="P11" s="18">
        <f t="shared" si="6"/>
        <v>0.70372258339326987</v>
      </c>
      <c r="Q11" s="18">
        <f t="shared" si="6"/>
        <v>0.69351615424368707</v>
      </c>
      <c r="R11" s="18">
        <f t="shared" si="6"/>
        <v>0.56328703433801663</v>
      </c>
      <c r="S11" s="18">
        <f t="shared" si="6"/>
        <v>0.52670700318463859</v>
      </c>
      <c r="T11" s="18">
        <f t="shared" si="6"/>
        <v>0.66549293219100591</v>
      </c>
      <c r="U11" s="194">
        <f>J11/J10</f>
        <v>0.65773983322687513</v>
      </c>
      <c r="V11" s="195">
        <f>K11/K10</f>
        <v>0.70052935858021115</v>
      </c>
      <c r="W11" s="196">
        <f>L11/L10</f>
        <v>0.62987400759366796</v>
      </c>
      <c r="Y11" s="103">
        <f t="shared" si="2"/>
        <v>-0.15579128268449499</v>
      </c>
      <c r="Z11" s="108">
        <f t="shared" si="3"/>
        <v>-7.0655350986543191</v>
      </c>
    </row>
    <row r="12" spans="1:29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127622.13100000002</v>
      </c>
      <c r="J12" s="12">
        <v>134668.28399999999</v>
      </c>
      <c r="K12" s="11">
        <v>26491.534999999996</v>
      </c>
      <c r="L12" s="161">
        <v>30741.491999999998</v>
      </c>
      <c r="N12" s="77">
        <f t="shared" ref="N12:T12" si="7">C12/C10</f>
        <v>0.32319815434032317</v>
      </c>
      <c r="O12" s="18">
        <f t="shared" si="7"/>
        <v>0.30636909886223507</v>
      </c>
      <c r="P12" s="18">
        <f t="shared" si="7"/>
        <v>0.29627741660673013</v>
      </c>
      <c r="Q12" s="18">
        <f t="shared" si="7"/>
        <v>0.30648384575631288</v>
      </c>
      <c r="R12" s="18">
        <f t="shared" si="7"/>
        <v>0.43671296566198331</v>
      </c>
      <c r="S12" s="18">
        <f t="shared" si="7"/>
        <v>0.47329299681536141</v>
      </c>
      <c r="T12" s="18">
        <f t="shared" si="7"/>
        <v>0.33450706780899403</v>
      </c>
      <c r="U12" s="194">
        <f>J12/J10</f>
        <v>0.34226016677312482</v>
      </c>
      <c r="V12" s="195">
        <f>K12/K10</f>
        <v>0.2994706414197888</v>
      </c>
      <c r="W12" s="196">
        <f>L12/L10</f>
        <v>0.37012599240633193</v>
      </c>
      <c r="Y12" s="103">
        <f t="shared" si="2"/>
        <v>0.16042698167546737</v>
      </c>
      <c r="Z12" s="106">
        <f t="shared" si="3"/>
        <v>7.0655350986543128</v>
      </c>
    </row>
    <row r="13" spans="1:29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15633416.189999994</v>
      </c>
      <c r="J13" s="15">
        <v>16561773.34</v>
      </c>
      <c r="K13" s="14">
        <v>3827725.6229999997</v>
      </c>
      <c r="L13" s="160">
        <v>4393968.0039999988</v>
      </c>
      <c r="N13" s="134">
        <f t="shared" ref="N13:T13" si="8">C13/C46</f>
        <v>0.10710724608689627</v>
      </c>
      <c r="O13" s="21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0.10999933738000769</v>
      </c>
      <c r="S13" s="21">
        <f t="shared" si="8"/>
        <v>0.11917458342998284</v>
      </c>
      <c r="T13" s="21">
        <f t="shared" si="8"/>
        <v>0.12844909746590299</v>
      </c>
      <c r="U13" s="191">
        <f>J13/J46</f>
        <v>0.13504633793572898</v>
      </c>
      <c r="V13" s="192">
        <f>K13/K46</f>
        <v>0.13671273128016478</v>
      </c>
      <c r="W13" s="193">
        <f>L13/L46</f>
        <v>0.14865916775214683</v>
      </c>
      <c r="Y13" s="102">
        <f t="shared" si="2"/>
        <v>0.14793181036738046</v>
      </c>
      <c r="Z13" s="101">
        <f t="shared" si="3"/>
        <v>1.194643647198204</v>
      </c>
      <c r="AC13" s="1"/>
    </row>
    <row r="14" spans="1:29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4587267.9259999981</v>
      </c>
      <c r="J14" s="12">
        <v>5215923.6310000019</v>
      </c>
      <c r="K14" s="11">
        <v>1242113.6869999995</v>
      </c>
      <c r="L14" s="161">
        <v>1542194.8839999994</v>
      </c>
      <c r="N14" s="77">
        <f t="shared" ref="N14:T14" si="9">C14/C13</f>
        <v>0.29500032670707854</v>
      </c>
      <c r="O14" s="18">
        <f t="shared" si="9"/>
        <v>0.32142765130476542</v>
      </c>
      <c r="P14" s="18">
        <f t="shared" si="9"/>
        <v>0.31200503776191174</v>
      </c>
      <c r="Q14" s="18">
        <f t="shared" si="9"/>
        <v>0.35085263263060146</v>
      </c>
      <c r="R14" s="18">
        <f t="shared" si="9"/>
        <v>0.21343093118985934</v>
      </c>
      <c r="S14" s="18">
        <f t="shared" si="9"/>
        <v>0.20596860841077852</v>
      </c>
      <c r="T14" s="18">
        <f t="shared" si="9"/>
        <v>0.29342709681932927</v>
      </c>
      <c r="U14" s="194">
        <f>J14/J13</f>
        <v>0.31493750843712498</v>
      </c>
      <c r="V14" s="195">
        <f>K14/K13</f>
        <v>0.32450436873959804</v>
      </c>
      <c r="W14" s="196">
        <f>L14/L13</f>
        <v>0.35097999862449608</v>
      </c>
      <c r="Y14" s="103">
        <f t="shared" si="2"/>
        <v>0.24158915575978196</v>
      </c>
      <c r="Z14" s="108">
        <f t="shared" si="3"/>
        <v>2.6475629884898044</v>
      </c>
    </row>
    <row r="15" spans="1:29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11046148.263999997</v>
      </c>
      <c r="J15" s="12">
        <v>11345849.708999999</v>
      </c>
      <c r="K15" s="11">
        <v>2585611.9360000002</v>
      </c>
      <c r="L15" s="161">
        <v>2851773.1199999996</v>
      </c>
      <c r="N15" s="77">
        <f t="shared" ref="N15:T15" si="10">C15/C13</f>
        <v>0.70499967329292146</v>
      </c>
      <c r="O15" s="18">
        <f t="shared" si="10"/>
        <v>0.67857234869523453</v>
      </c>
      <c r="P15" s="18">
        <f t="shared" si="10"/>
        <v>0.68799496223808831</v>
      </c>
      <c r="Q15" s="18">
        <f t="shared" si="10"/>
        <v>0.6491473673693986</v>
      </c>
      <c r="R15" s="18">
        <f t="shared" si="10"/>
        <v>0.78656906881014066</v>
      </c>
      <c r="S15" s="18">
        <f t="shared" si="10"/>
        <v>0.79403139158922154</v>
      </c>
      <c r="T15" s="18">
        <f t="shared" si="10"/>
        <v>0.70657290318067079</v>
      </c>
      <c r="U15" s="194">
        <f>J15/J13</f>
        <v>0.68506249156287502</v>
      </c>
      <c r="V15" s="195">
        <f>K15/K13</f>
        <v>0.67549563126040202</v>
      </c>
      <c r="W15" s="196">
        <f>L15/L13</f>
        <v>0.64902000137550397</v>
      </c>
      <c r="Y15" s="103">
        <f t="shared" si="2"/>
        <v>0.10293933915379304</v>
      </c>
      <c r="Z15" s="106">
        <f t="shared" si="3"/>
        <v>-2.6475629884898044</v>
      </c>
    </row>
    <row r="16" spans="1:29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15"/>
      <c r="K16" s="14"/>
      <c r="L16" s="160"/>
      <c r="N16" s="134">
        <f t="shared" ref="N16:T16" si="11">C16/C46</f>
        <v>9.8886259050122547E-4</v>
      </c>
      <c r="O16" s="21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8.3337653053903787E-4</v>
      </c>
      <c r="S16" s="21">
        <f t="shared" si="11"/>
        <v>0</v>
      </c>
      <c r="T16" s="21">
        <f t="shared" si="11"/>
        <v>0</v>
      </c>
      <c r="U16" s="191">
        <f>J16/J46</f>
        <v>0</v>
      </c>
      <c r="V16" s="192">
        <f>K16/K46</f>
        <v>0</v>
      </c>
      <c r="W16" s="193">
        <f>L16/L46</f>
        <v>0</v>
      </c>
      <c r="Y16" s="102"/>
      <c r="Z16" s="101">
        <f t="shared" si="3"/>
        <v>0</v>
      </c>
      <c r="AC16" s="26"/>
    </row>
    <row r="17" spans="1:29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12"/>
      <c r="K17" s="11"/>
      <c r="L17" s="161"/>
      <c r="N17" s="77">
        <f>C17/C16</f>
        <v>0.36559001059761326</v>
      </c>
      <c r="O17" s="18">
        <f>D17/D16</f>
        <v>0.52019378842889741</v>
      </c>
      <c r="P17" s="18">
        <f>E17/E16</f>
        <v>0.47519493553616921</v>
      </c>
      <c r="Q17" s="18">
        <f>F17/F16</f>
        <v>0.38282835397862014</v>
      </c>
      <c r="R17" s="18">
        <f t="shared" ref="R17" si="12">G17/G16</f>
        <v>0.24779614177529752</v>
      </c>
      <c r="S17" s="18"/>
      <c r="T17" s="18"/>
      <c r="U17" s="194"/>
      <c r="V17" s="195"/>
      <c r="W17" s="196"/>
      <c r="Y17" s="103"/>
      <c r="Z17" s="108"/>
      <c r="AC17" s="2"/>
    </row>
    <row r="18" spans="1:29" ht="20.100000000000001" customHeight="1" thickBot="1" x14ac:dyDescent="0.3">
      <c r="A18" s="203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12"/>
      <c r="K18" s="11"/>
      <c r="L18" s="161"/>
      <c r="N18" s="77">
        <f>C18/C16</f>
        <v>0.6344099894023868</v>
      </c>
      <c r="O18" s="18">
        <f>D18/D16</f>
        <v>0.47980621157110259</v>
      </c>
      <c r="P18" s="18">
        <f>E18/E16</f>
        <v>0.52480506446383079</v>
      </c>
      <c r="Q18" s="18">
        <f>F18/F16</f>
        <v>0.61717164602137986</v>
      </c>
      <c r="R18" s="18">
        <f t="shared" ref="R18" si="13">G18/G16</f>
        <v>0.75220385822470248</v>
      </c>
      <c r="S18" s="18"/>
      <c r="T18" s="18"/>
      <c r="U18" s="194"/>
      <c r="V18" s="195"/>
      <c r="W18" s="196"/>
      <c r="Y18" s="103"/>
      <c r="Z18" s="106"/>
      <c r="AC18" s="2"/>
    </row>
    <row r="19" spans="1:29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36185.61</v>
      </c>
      <c r="J19" s="15">
        <v>33930.39</v>
      </c>
      <c r="K19" s="14">
        <v>8444.7849999999999</v>
      </c>
      <c r="L19" s="160">
        <v>7931.9549999999999</v>
      </c>
      <c r="N19" s="134">
        <f t="shared" ref="N19:T19" si="14">C19/C46</f>
        <v>3.0864650914874908E-4</v>
      </c>
      <c r="O19" s="21">
        <f t="shared" si="14"/>
        <v>2.4244477746609554E-4</v>
      </c>
      <c r="P19" s="21">
        <f t="shared" si="14"/>
        <v>2.0694350900920139E-4</v>
      </c>
      <c r="Q19" s="21">
        <f t="shared" si="14"/>
        <v>2.374298285266915E-4</v>
      </c>
      <c r="R19" s="21">
        <f t="shared" si="14"/>
        <v>4.8575767373625279E-4</v>
      </c>
      <c r="S19" s="21">
        <f t="shared" si="14"/>
        <v>2.7761138484518662E-4</v>
      </c>
      <c r="T19" s="21">
        <f t="shared" si="14"/>
        <v>2.9731242930296198E-4</v>
      </c>
      <c r="U19" s="191">
        <f>J19/J46</f>
        <v>2.7667175610743381E-4</v>
      </c>
      <c r="V19" s="192">
        <f>K19/K46</f>
        <v>3.0161765396311598E-4</v>
      </c>
      <c r="W19" s="193">
        <f>L19/L46</f>
        <v>2.6835831027309412E-4</v>
      </c>
      <c r="Y19" s="102">
        <f t="shared" si="2"/>
        <v>-6.0727419348153913E-2</v>
      </c>
      <c r="Z19" s="101">
        <f t="shared" si="3"/>
        <v>-3.3259343690021865E-3</v>
      </c>
      <c r="AC19" s="26"/>
    </row>
    <row r="20" spans="1:29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27041.095000000001</v>
      </c>
      <c r="J20" s="12">
        <v>26488.688000000002</v>
      </c>
      <c r="K20" s="11">
        <v>7127.9499999999989</v>
      </c>
      <c r="L20" s="161">
        <v>6548.3469999999998</v>
      </c>
      <c r="N20" s="77">
        <f t="shared" ref="N20:T20" si="15">C20/C19</f>
        <v>0.63950398582816648</v>
      </c>
      <c r="O20" s="18">
        <f t="shared" si="15"/>
        <v>0.46373247191836137</v>
      </c>
      <c r="P20" s="18">
        <f t="shared" si="15"/>
        <v>0.42170445004198154</v>
      </c>
      <c r="Q20" s="18">
        <f t="shared" si="15"/>
        <v>0.66350054083288268</v>
      </c>
      <c r="R20" s="18">
        <f t="shared" si="15"/>
        <v>0.82676369516878911</v>
      </c>
      <c r="S20" s="18">
        <f t="shared" si="15"/>
        <v>0.65696446607290426</v>
      </c>
      <c r="T20" s="18">
        <f t="shared" si="15"/>
        <v>0.74728863213857666</v>
      </c>
      <c r="U20" s="194">
        <f>J20/J19</f>
        <v>0.78067738095553874</v>
      </c>
      <c r="V20" s="195">
        <f>K20/K19</f>
        <v>0.84406530184012962</v>
      </c>
      <c r="W20" s="196">
        <f>L20/L19</f>
        <v>0.82556532405945315</v>
      </c>
      <c r="Y20" s="103">
        <f t="shared" si="2"/>
        <v>-8.1314122573811445E-2</v>
      </c>
      <c r="Z20" s="108">
        <f t="shared" si="3"/>
        <v>-1.8499977780676469</v>
      </c>
      <c r="AC20" s="2"/>
    </row>
    <row r="21" spans="1:29" ht="20.100000000000001" customHeight="1" thickBot="1" x14ac:dyDescent="0.3">
      <c r="A21" s="203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9144.5150000000012</v>
      </c>
      <c r="J21" s="12">
        <v>7441.7020000000011</v>
      </c>
      <c r="K21" s="11">
        <v>1316.835</v>
      </c>
      <c r="L21" s="161">
        <v>1383.6080000000002</v>
      </c>
      <c r="N21" s="77">
        <f t="shared" ref="N21:T21" si="16">C21/C19</f>
        <v>0.36049601417183347</v>
      </c>
      <c r="O21" s="18">
        <f t="shared" si="16"/>
        <v>0.53626752808163869</v>
      </c>
      <c r="P21" s="18">
        <f t="shared" si="16"/>
        <v>0.57829554995801846</v>
      </c>
      <c r="Q21" s="18">
        <f t="shared" si="16"/>
        <v>0.33649945916711738</v>
      </c>
      <c r="R21" s="18">
        <f t="shared" si="16"/>
        <v>0.17323630483121083</v>
      </c>
      <c r="S21" s="18">
        <f t="shared" si="16"/>
        <v>0.34303553392709579</v>
      </c>
      <c r="T21" s="18">
        <f t="shared" si="16"/>
        <v>0.2527113678614234</v>
      </c>
      <c r="U21" s="194">
        <f>J21/J19</f>
        <v>0.21932261904446135</v>
      </c>
      <c r="V21" s="195">
        <f>K21/K19</f>
        <v>0.15593469815987027</v>
      </c>
      <c r="W21" s="196">
        <f>L21/L19</f>
        <v>0.17443467594054685</v>
      </c>
      <c r="Y21" s="103">
        <f t="shared" si="2"/>
        <v>5.0707188068360984E-2</v>
      </c>
      <c r="Z21" s="106">
        <f t="shared" si="3"/>
        <v>1.849997778067658</v>
      </c>
      <c r="AC21" s="2"/>
    </row>
    <row r="22" spans="1:29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301390.63600000006</v>
      </c>
      <c r="J22" s="15">
        <v>415059.65500000014</v>
      </c>
      <c r="K22" s="14">
        <v>86868.176000000007</v>
      </c>
      <c r="L22" s="160">
        <v>125935.16499999996</v>
      </c>
      <c r="N22" s="134">
        <f t="shared" ref="N22:T22" si="17">C22/C46</f>
        <v>9.6836179181117709E-3</v>
      </c>
      <c r="O22" s="21">
        <f t="shared" si="17"/>
        <v>6.7874926048202104E-3</v>
      </c>
      <c r="P22" s="21">
        <f t="shared" si="17"/>
        <v>9.2623813988679232E-3</v>
      </c>
      <c r="Q22" s="21">
        <f t="shared" si="17"/>
        <v>7.0940989450126914E-3</v>
      </c>
      <c r="R22" s="21">
        <f t="shared" si="17"/>
        <v>4.662620242252548E-3</v>
      </c>
      <c r="S22" s="21">
        <f t="shared" si="17"/>
        <v>3.2036148191953153E-3</v>
      </c>
      <c r="T22" s="21">
        <f t="shared" si="17"/>
        <v>2.4763208954699054E-3</v>
      </c>
      <c r="U22" s="191">
        <f>J22/J46</f>
        <v>3.3844374803294526E-3</v>
      </c>
      <c r="V22" s="192">
        <f>K22/K46</f>
        <v>3.1026219671874485E-3</v>
      </c>
      <c r="W22" s="193">
        <f>L22/L46</f>
        <v>4.2607084991484814E-3</v>
      </c>
      <c r="Y22" s="102">
        <f t="shared" si="2"/>
        <v>0.44972728562874342</v>
      </c>
      <c r="Z22" s="101">
        <f t="shared" si="3"/>
        <v>0.1158086531961033</v>
      </c>
      <c r="AC22" s="26"/>
    </row>
    <row r="23" spans="1:29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46521.612000000001</v>
      </c>
      <c r="J23" s="12">
        <v>52788.68299999999</v>
      </c>
      <c r="K23" s="11">
        <v>12300.830000000002</v>
      </c>
      <c r="L23" s="161">
        <v>14811.018999999998</v>
      </c>
      <c r="N23" s="77">
        <f t="shared" ref="N23:T23" si="18">C23/C22</f>
        <v>1.9746803519116778E-2</v>
      </c>
      <c r="O23" s="18">
        <f t="shared" si="18"/>
        <v>5.9160735732979489E-2</v>
      </c>
      <c r="P23" s="18">
        <f t="shared" si="18"/>
        <v>9.2823992436237027E-2</v>
      </c>
      <c r="Q23" s="18">
        <f t="shared" si="18"/>
        <v>8.7990931429114461E-2</v>
      </c>
      <c r="R23" s="18">
        <f t="shared" si="18"/>
        <v>5.367296536672219E-2</v>
      </c>
      <c r="S23" s="18">
        <f t="shared" si="18"/>
        <v>7.2429212505702251E-2</v>
      </c>
      <c r="T23" s="18">
        <f t="shared" si="18"/>
        <v>0.15435652751998569</v>
      </c>
      <c r="U23" s="194">
        <f>J23/J22</f>
        <v>0.12718336355770346</v>
      </c>
      <c r="V23" s="195">
        <f>K23/K22</f>
        <v>0.14160341066675558</v>
      </c>
      <c r="W23" s="196">
        <f>L23/L22</f>
        <v>0.11760828677200687</v>
      </c>
      <c r="Y23" s="103">
        <f t="shared" si="2"/>
        <v>0.2040666361538202</v>
      </c>
      <c r="Z23" s="108">
        <f t="shared" si="3"/>
        <v>-2.3995123894748711</v>
      </c>
      <c r="AC23" s="2"/>
    </row>
    <row r="24" spans="1:29" ht="20.100000000000001" customHeight="1" thickBot="1" x14ac:dyDescent="0.3">
      <c r="A24" s="203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254869.02400000003</v>
      </c>
      <c r="J24" s="12">
        <v>362270.97200000018</v>
      </c>
      <c r="K24" s="11">
        <v>74567.346000000005</v>
      </c>
      <c r="L24" s="161">
        <v>111124.14599999996</v>
      </c>
      <c r="N24" s="77">
        <f t="shared" ref="N24:T24" si="19">C24/C22</f>
        <v>0.98025319648088327</v>
      </c>
      <c r="O24" s="18">
        <f t="shared" si="19"/>
        <v>0.94083926426702047</v>
      </c>
      <c r="P24" s="18">
        <f t="shared" si="19"/>
        <v>0.90717600756376293</v>
      </c>
      <c r="Q24" s="18">
        <f t="shared" si="19"/>
        <v>0.91200906857088559</v>
      </c>
      <c r="R24" s="18">
        <f t="shared" si="19"/>
        <v>0.94632703463327783</v>
      </c>
      <c r="S24" s="18">
        <f t="shared" si="19"/>
        <v>0.92757078749429778</v>
      </c>
      <c r="T24" s="18">
        <f t="shared" si="19"/>
        <v>0.84564347248001426</v>
      </c>
      <c r="U24" s="194">
        <f>J24/J22</f>
        <v>0.87281663644229657</v>
      </c>
      <c r="V24" s="195">
        <f>K24/K22</f>
        <v>0.85839658933324448</v>
      </c>
      <c r="W24" s="196">
        <f>L24/L22</f>
        <v>0.88239171322799315</v>
      </c>
      <c r="Y24" s="103">
        <f t="shared" si="2"/>
        <v>0.49025212725151779</v>
      </c>
      <c r="Z24" s="106">
        <f t="shared" si="3"/>
        <v>2.3995123894748671</v>
      </c>
    </row>
    <row r="25" spans="1:29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5953353.0180000011</v>
      </c>
      <c r="J25" s="15">
        <v>5518792.9460000014</v>
      </c>
      <c r="K25" s="14">
        <v>1251054.0719999997</v>
      </c>
      <c r="L25" s="160">
        <v>1345839.4409999996</v>
      </c>
      <c r="N25" s="134">
        <f t="shared" ref="N25:T25" si="20">C25/C46</f>
        <v>5.6896455192564255E-2</v>
      </c>
      <c r="O25" s="21">
        <f t="shared" si="20"/>
        <v>5.3257762923004374E-2</v>
      </c>
      <c r="P25" s="21">
        <f t="shared" si="20"/>
        <v>5.6322907840219039E-2</v>
      </c>
      <c r="Q25" s="21">
        <f t="shared" si="20"/>
        <v>5.2866996880643641E-2</v>
      </c>
      <c r="R25" s="21">
        <f t="shared" si="20"/>
        <v>4.9013901746014839E-2</v>
      </c>
      <c r="S25" s="21">
        <f t="shared" si="20"/>
        <v>4.5764125910310954E-2</v>
      </c>
      <c r="T25" s="21">
        <f t="shared" si="20"/>
        <v>4.8914633421398741E-2</v>
      </c>
      <c r="U25" s="191">
        <f>J25/J46</f>
        <v>4.5000783544284002E-2</v>
      </c>
      <c r="V25" s="192">
        <f>K25/K46</f>
        <v>4.4683197284198839E-2</v>
      </c>
      <c r="W25" s="193">
        <f>L25/L46</f>
        <v>4.5533188007955847E-2</v>
      </c>
      <c r="Y25" s="102">
        <f t="shared" si="2"/>
        <v>7.5764406288587632E-2</v>
      </c>
      <c r="Z25" s="101">
        <f t="shared" si="3"/>
        <v>8.4999072375700757E-2</v>
      </c>
      <c r="AC25" s="1"/>
    </row>
    <row r="26" spans="1:29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1674840.9939999997</v>
      </c>
      <c r="J26" s="12">
        <v>1746186.5379999999</v>
      </c>
      <c r="K26" s="11">
        <v>405610.84700000007</v>
      </c>
      <c r="L26" s="161">
        <v>394180.27400000003</v>
      </c>
      <c r="N26" s="77">
        <f t="shared" ref="N26:T26" si="21">C26/C25</f>
        <v>0.42206354384938188</v>
      </c>
      <c r="O26" s="18">
        <f t="shared" si="21"/>
        <v>0.26712811198613157</v>
      </c>
      <c r="P26" s="18">
        <f t="shared" si="21"/>
        <v>0.30525213308375693</v>
      </c>
      <c r="Q26" s="18">
        <f t="shared" si="21"/>
        <v>0.33238154978031909</v>
      </c>
      <c r="R26" s="18">
        <f t="shared" si="21"/>
        <v>0.21670884038011343</v>
      </c>
      <c r="S26" s="18">
        <f t="shared" si="21"/>
        <v>0.19550731313441874</v>
      </c>
      <c r="T26" s="18">
        <f t="shared" si="21"/>
        <v>0.28132734426063888</v>
      </c>
      <c r="U26" s="194">
        <f>J26/J25</f>
        <v>0.31640732948055766</v>
      </c>
      <c r="V26" s="195">
        <f>K26/K25</f>
        <v>0.32421528060059757</v>
      </c>
      <c r="W26" s="196">
        <f>L26/L25</f>
        <v>0.29288803849225292</v>
      </c>
      <c r="Y26" s="103">
        <f t="shared" si="2"/>
        <v>-2.8181132443926064E-2</v>
      </c>
      <c r="Z26" s="108">
        <f t="shared" si="3"/>
        <v>-3.1327242108344642</v>
      </c>
    </row>
    <row r="27" spans="1:29" ht="20.100000000000001" customHeight="1" thickBot="1" x14ac:dyDescent="0.3">
      <c r="A27" s="203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4278512.0240000011</v>
      </c>
      <c r="J27" s="12">
        <v>3772606.4080000017</v>
      </c>
      <c r="K27" s="11">
        <v>845443.22499999963</v>
      </c>
      <c r="L27" s="161">
        <v>951659.16699999967</v>
      </c>
      <c r="N27" s="77">
        <f t="shared" ref="N27:T27" si="22">C27/C25</f>
        <v>0.57793645615061817</v>
      </c>
      <c r="O27" s="18">
        <f t="shared" si="22"/>
        <v>0.73287188801386838</v>
      </c>
      <c r="P27" s="18">
        <f t="shared" si="22"/>
        <v>0.69474786691624302</v>
      </c>
      <c r="Q27" s="18">
        <f t="shared" si="22"/>
        <v>0.66761845021968091</v>
      </c>
      <c r="R27" s="18">
        <f t="shared" si="22"/>
        <v>0.7832911596198866</v>
      </c>
      <c r="S27" s="18">
        <f t="shared" si="22"/>
        <v>0.80449268686558129</v>
      </c>
      <c r="T27" s="18">
        <f t="shared" si="22"/>
        <v>0.71867265573936112</v>
      </c>
      <c r="U27" s="194">
        <f>J27/J25</f>
        <v>0.68359267051944239</v>
      </c>
      <c r="V27" s="195">
        <f>K27/K25</f>
        <v>0.67578471939940243</v>
      </c>
      <c r="W27" s="196">
        <f>L27/L25</f>
        <v>0.70711196150774713</v>
      </c>
      <c r="Y27" s="103">
        <f t="shared" si="2"/>
        <v>0.12563344155960335</v>
      </c>
      <c r="Z27" s="106">
        <f t="shared" si="3"/>
        <v>3.1327242108344699</v>
      </c>
    </row>
    <row r="28" spans="1:29" ht="20.100000000000001" customHeight="1" thickBot="1" x14ac:dyDescent="0.3">
      <c r="A28" s="5" t="s">
        <v>84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1220898.4630000005</v>
      </c>
      <c r="J28" s="15">
        <v>1400862.2919999997</v>
      </c>
      <c r="K28" s="14">
        <v>344400.50300000003</v>
      </c>
      <c r="L28" s="160">
        <v>341583.34100000001</v>
      </c>
      <c r="N28" s="134">
        <f t="shared" ref="N28:T28" si="23">C28/C46</f>
        <v>3.3950660372306972E-3</v>
      </c>
      <c r="O28" s="21">
        <f t="shared" si="23"/>
        <v>3.6965486336819073E-3</v>
      </c>
      <c r="P28" s="21">
        <f t="shared" si="23"/>
        <v>6.6945530140097107E-3</v>
      </c>
      <c r="Q28" s="21">
        <f t="shared" si="23"/>
        <v>7.2524844799631465E-3</v>
      </c>
      <c r="R28" s="21">
        <f t="shared" si="23"/>
        <v>7.5729440125919048E-3</v>
      </c>
      <c r="S28" s="21">
        <f t="shared" si="23"/>
        <v>8.5328986441879015E-3</v>
      </c>
      <c r="T28" s="21">
        <f t="shared" si="23"/>
        <v>1.0031288348235183E-2</v>
      </c>
      <c r="U28" s="191">
        <f>J28/J46</f>
        <v>1.1422769687950083E-2</v>
      </c>
      <c r="V28" s="192">
        <f>K28/K46</f>
        <v>1.2300759787084821E-2</v>
      </c>
      <c r="W28" s="193">
        <f>L28/L46</f>
        <v>1.1556637450439156E-2</v>
      </c>
      <c r="Y28" s="102">
        <f t="shared" si="2"/>
        <v>-8.1799009451505103E-3</v>
      </c>
      <c r="Z28" s="101">
        <f t="shared" si="3"/>
        <v>-7.4412233664566424E-2</v>
      </c>
      <c r="AC28" s="1"/>
    </row>
    <row r="29" spans="1:29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529023.06100000022</v>
      </c>
      <c r="J29" s="12">
        <v>612404.29600000044</v>
      </c>
      <c r="K29" s="11">
        <v>145004.89299999998</v>
      </c>
      <c r="L29" s="161">
        <v>188869.10499999998</v>
      </c>
      <c r="N29" s="77">
        <f t="shared" ref="N29:T29" si="24">C29/C28</f>
        <v>0.31287694764671936</v>
      </c>
      <c r="O29" s="18">
        <f t="shared" si="24"/>
        <v>0.39935669952185826</v>
      </c>
      <c r="P29" s="18">
        <f t="shared" si="24"/>
        <v>0.68021033807485121</v>
      </c>
      <c r="Q29" s="18">
        <f t="shared" si="24"/>
        <v>0.65637342074016203</v>
      </c>
      <c r="R29" s="18">
        <f t="shared" si="24"/>
        <v>0.53110770322469614</v>
      </c>
      <c r="S29" s="18">
        <f t="shared" si="24"/>
        <v>0.39338620782363221</v>
      </c>
      <c r="T29" s="18">
        <f t="shared" si="24"/>
        <v>0.43330635350304314</v>
      </c>
      <c r="U29" s="194">
        <f>J29/J28</f>
        <v>0.4371623816968303</v>
      </c>
      <c r="V29" s="195">
        <f>K29/K28</f>
        <v>0.4210356597533772</v>
      </c>
      <c r="W29" s="196">
        <f>L29/L28</f>
        <v>0.55292247112250115</v>
      </c>
      <c r="Y29" s="103">
        <f t="shared" si="2"/>
        <v>0.30250159903224788</v>
      </c>
      <c r="Z29" s="108">
        <f t="shared" si="3"/>
        <v>13.188681136912395</v>
      </c>
    </row>
    <row r="30" spans="1:29" ht="20.100000000000001" customHeight="1" thickBot="1" x14ac:dyDescent="0.3">
      <c r="A30" s="203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691875.40200000035</v>
      </c>
      <c r="J30" s="12">
        <v>788457.99599999923</v>
      </c>
      <c r="K30" s="11">
        <v>199395.61000000002</v>
      </c>
      <c r="L30" s="161">
        <v>152714.236</v>
      </c>
      <c r="N30" s="77">
        <f t="shared" ref="N30:T30" si="25">C30/C28</f>
        <v>0.68712305235328064</v>
      </c>
      <c r="O30" s="18">
        <f t="shared" si="25"/>
        <v>0.60064330047814174</v>
      </c>
      <c r="P30" s="18">
        <f t="shared" si="25"/>
        <v>0.31978966192514879</v>
      </c>
      <c r="Q30" s="18">
        <f t="shared" si="25"/>
        <v>0.34362657925983797</v>
      </c>
      <c r="R30" s="18">
        <f t="shared" si="25"/>
        <v>0.46889229677530386</v>
      </c>
      <c r="S30" s="18">
        <f t="shared" si="25"/>
        <v>0.60661379217636779</v>
      </c>
      <c r="T30" s="18">
        <f t="shared" si="25"/>
        <v>0.56669364649695697</v>
      </c>
      <c r="U30" s="194">
        <f>J30/J28</f>
        <v>0.5628376183031697</v>
      </c>
      <c r="V30" s="195">
        <f>K30/K28</f>
        <v>0.57896434024662269</v>
      </c>
      <c r="W30" s="196">
        <f>L30/L28</f>
        <v>0.44707752887749874</v>
      </c>
      <c r="Y30" s="103">
        <f t="shared" si="2"/>
        <v>-0.23411435186562035</v>
      </c>
      <c r="Z30" s="106">
        <f t="shared" si="3"/>
        <v>-13.188681136912395</v>
      </c>
    </row>
    <row r="31" spans="1:29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5392902.3789999969</v>
      </c>
      <c r="J31" s="15">
        <v>4898264.5570000038</v>
      </c>
      <c r="K31" s="14">
        <v>1219095.4829999998</v>
      </c>
      <c r="L31" s="160">
        <v>1143753.9549999998</v>
      </c>
      <c r="N31" s="134">
        <f t="shared" ref="N31:T31" si="26">C31/C46</f>
        <v>3.5499551893019163E-2</v>
      </c>
      <c r="O31" s="21">
        <f t="shared" si="26"/>
        <v>4.2780547730472317E-2</v>
      </c>
      <c r="P31" s="21">
        <f t="shared" si="26"/>
        <v>4.7627953032615515E-2</v>
      </c>
      <c r="Q31" s="21">
        <f t="shared" si="26"/>
        <v>4.2456392312984585E-2</v>
      </c>
      <c r="R31" s="21">
        <f t="shared" si="26"/>
        <v>4.0957949446156182E-2</v>
      </c>
      <c r="S31" s="21">
        <f t="shared" si="26"/>
        <v>4.3890399878327824E-2</v>
      </c>
      <c r="T31" s="21">
        <f t="shared" si="26"/>
        <v>4.4309793514444334E-2</v>
      </c>
      <c r="U31" s="191">
        <f>J31/J46</f>
        <v>3.9940933684051154E-2</v>
      </c>
      <c r="V31" s="192">
        <f>K31/K46</f>
        <v>4.3541750268300691E-2</v>
      </c>
      <c r="W31" s="193">
        <f>L31/L46</f>
        <v>3.8696119523114851E-2</v>
      </c>
      <c r="Y31" s="102">
        <f t="shared" si="2"/>
        <v>-6.1801170663512289E-2</v>
      </c>
      <c r="Z31" s="101">
        <f t="shared" si="3"/>
        <v>-0.48456307451858405</v>
      </c>
      <c r="AC31" s="1"/>
    </row>
    <row r="32" spans="1:29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1218913.5029999984</v>
      </c>
      <c r="J32" s="12">
        <v>1072351.6870000002</v>
      </c>
      <c r="K32" s="11">
        <v>309557.20800000004</v>
      </c>
      <c r="L32" s="161">
        <v>272071.44000000006</v>
      </c>
      <c r="N32" s="77">
        <f t="shared" ref="N32:T32" si="27">C32/C31</f>
        <v>0.2339377983638552</v>
      </c>
      <c r="O32" s="18">
        <f t="shared" si="27"/>
        <v>0.20183412378078386</v>
      </c>
      <c r="P32" s="18">
        <f t="shared" si="27"/>
        <v>0.1861079625155185</v>
      </c>
      <c r="Q32" s="18">
        <f t="shared" si="27"/>
        <v>0.16476840746222668</v>
      </c>
      <c r="R32" s="18">
        <f t="shared" si="27"/>
        <v>6.1841016111800547E-2</v>
      </c>
      <c r="S32" s="18">
        <f t="shared" si="27"/>
        <v>0.12864086033661878</v>
      </c>
      <c r="T32" s="18">
        <f t="shared" si="27"/>
        <v>0.22602180001374711</v>
      </c>
      <c r="U32" s="194">
        <f>J32/J31</f>
        <v>0.2189248201115486</v>
      </c>
      <c r="V32" s="195">
        <f>K32/K31</f>
        <v>0.2539236772809863</v>
      </c>
      <c r="W32" s="196">
        <f>L32/L31</f>
        <v>0.23787584629598077</v>
      </c>
      <c r="Y32" s="103">
        <f t="shared" si="2"/>
        <v>-0.12109479938196101</v>
      </c>
      <c r="Z32" s="108">
        <f t="shared" si="3"/>
        <v>-1.6047830985005533</v>
      </c>
    </row>
    <row r="33" spans="1:29" ht="20.100000000000001" customHeight="1" thickBot="1" x14ac:dyDescent="0.3">
      <c r="A33" s="203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4173988.8759999988</v>
      </c>
      <c r="J33" s="12">
        <v>3825912.8700000034</v>
      </c>
      <c r="K33" s="11">
        <v>909538.27499999967</v>
      </c>
      <c r="L33" s="161">
        <v>871682.51499999978</v>
      </c>
      <c r="N33" s="77">
        <f t="shared" ref="N33:T33" si="28">C33/C31</f>
        <v>0.7660622016361448</v>
      </c>
      <c r="O33" s="18">
        <f t="shared" si="28"/>
        <v>0.79816587621921609</v>
      </c>
      <c r="P33" s="18">
        <f t="shared" si="28"/>
        <v>0.81389203748448147</v>
      </c>
      <c r="Q33" s="18">
        <f t="shared" si="28"/>
        <v>0.83523159253777335</v>
      </c>
      <c r="R33" s="18">
        <f t="shared" si="28"/>
        <v>0.9381589838881994</v>
      </c>
      <c r="S33" s="18">
        <f t="shared" si="28"/>
        <v>0.87135913966338119</v>
      </c>
      <c r="T33" s="18">
        <f t="shared" si="28"/>
        <v>0.77397819998625295</v>
      </c>
      <c r="U33" s="194">
        <f>J33/J31</f>
        <v>0.78107517988845132</v>
      </c>
      <c r="V33" s="195">
        <f>K33/K31</f>
        <v>0.7460763227190137</v>
      </c>
      <c r="W33" s="196">
        <f>L33/L31</f>
        <v>0.7621241537040192</v>
      </c>
      <c r="Y33" s="103">
        <f t="shared" si="2"/>
        <v>-4.1620854273559743E-2</v>
      </c>
      <c r="Z33" s="106">
        <f t="shared" si="3"/>
        <v>1.6047830985005507</v>
      </c>
    </row>
    <row r="34" spans="1:29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9226255.0799999982</v>
      </c>
      <c r="J34" s="15">
        <v>8263802.0659999931</v>
      </c>
      <c r="K34" s="14">
        <v>2139651.8250000002</v>
      </c>
      <c r="L34" s="160">
        <v>1884188.8490000004</v>
      </c>
      <c r="N34" s="134">
        <f t="shared" ref="N34:T34" si="29">C34/C46</f>
        <v>4.4154730846575001E-2</v>
      </c>
      <c r="O34" s="21">
        <f t="shared" si="29"/>
        <v>4.6292072249789637E-2</v>
      </c>
      <c r="P34" s="21">
        <f t="shared" si="29"/>
        <v>4.4891972186931396E-2</v>
      </c>
      <c r="Q34" s="21">
        <f t="shared" si="29"/>
        <v>8.213531951282102E-2</v>
      </c>
      <c r="R34" s="21">
        <f t="shared" si="29"/>
        <v>7.9840388831802916E-2</v>
      </c>
      <c r="S34" s="21">
        <f t="shared" si="29"/>
        <v>7.5393093744503717E-2</v>
      </c>
      <c r="T34" s="21">
        <f t="shared" si="29"/>
        <v>7.5805833070206441E-2</v>
      </c>
      <c r="U34" s="191">
        <f>J34/J46</f>
        <v>6.7383859417013997E-2</v>
      </c>
      <c r="V34" s="192">
        <f>K34/K46</f>
        <v>7.6420745318489414E-2</v>
      </c>
      <c r="W34" s="193">
        <f>L34/L46</f>
        <v>6.3746924403006083E-2</v>
      </c>
      <c r="Y34" s="102">
        <f t="shared" si="2"/>
        <v>-0.11939464777172322</v>
      </c>
      <c r="Z34" s="101">
        <f t="shared" si="3"/>
        <v>-1.2673820915483329</v>
      </c>
      <c r="AC34" s="1"/>
    </row>
    <row r="35" spans="1:29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3044609.7169999979</v>
      </c>
      <c r="J35" s="12">
        <v>3097168.0079999985</v>
      </c>
      <c r="K35" s="11">
        <v>781989.8629999999</v>
      </c>
      <c r="L35" s="161">
        <v>798957.37699999998</v>
      </c>
      <c r="N35" s="77">
        <f t="shared" ref="N35:T35" si="30">C35/C34</f>
        <v>0.2982336294757767</v>
      </c>
      <c r="O35" s="18">
        <f t="shared" si="30"/>
        <v>0.31422787438359717</v>
      </c>
      <c r="P35" s="18">
        <f t="shared" si="30"/>
        <v>0.30180309023772844</v>
      </c>
      <c r="Q35" s="18">
        <f t="shared" si="30"/>
        <v>0.36708342514201237</v>
      </c>
      <c r="R35" s="18">
        <f t="shared" si="30"/>
        <v>0.23852097674460726</v>
      </c>
      <c r="S35" s="18">
        <f t="shared" si="30"/>
        <v>0.21996206130282189</v>
      </c>
      <c r="T35" s="18">
        <f t="shared" si="30"/>
        <v>0.32999409734507346</v>
      </c>
      <c r="U35" s="194">
        <f>J35/J34</f>
        <v>0.37478729321733989</v>
      </c>
      <c r="V35" s="195">
        <f>K35/K34</f>
        <v>0.36547528614848346</v>
      </c>
      <c r="W35" s="196">
        <f>L35/L34</f>
        <v>0.4240325365602457</v>
      </c>
      <c r="Y35" s="103">
        <f t="shared" si="2"/>
        <v>2.1697869502945315E-2</v>
      </c>
      <c r="Z35" s="108">
        <f t="shared" si="3"/>
        <v>5.8557250411762238</v>
      </c>
    </row>
    <row r="36" spans="1:29" ht="20.100000000000001" customHeight="1" thickBot="1" x14ac:dyDescent="0.3">
      <c r="A36" s="203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6181645.3630000008</v>
      </c>
      <c r="J36" s="12">
        <v>5166634.0579999946</v>
      </c>
      <c r="K36" s="11">
        <v>1357661.9620000001</v>
      </c>
      <c r="L36" s="161">
        <v>1085231.4720000005</v>
      </c>
      <c r="N36" s="77">
        <f t="shared" ref="N36:T36" si="31">C36/C34</f>
        <v>0.7017663705242233</v>
      </c>
      <c r="O36" s="18">
        <f t="shared" si="31"/>
        <v>0.68577212561640277</v>
      </c>
      <c r="P36" s="18">
        <f t="shared" si="31"/>
        <v>0.69819690976227156</v>
      </c>
      <c r="Q36" s="18">
        <f t="shared" si="31"/>
        <v>0.63291657485798769</v>
      </c>
      <c r="R36" s="18">
        <f t="shared" si="31"/>
        <v>0.76147902325539274</v>
      </c>
      <c r="S36" s="18">
        <f t="shared" si="31"/>
        <v>0.78003793869717808</v>
      </c>
      <c r="T36" s="18">
        <f t="shared" si="31"/>
        <v>0.67000590265492654</v>
      </c>
      <c r="U36" s="194">
        <f>J36/J34</f>
        <v>0.62521270678266017</v>
      </c>
      <c r="V36" s="195">
        <f>K36/K34</f>
        <v>0.63452471385151643</v>
      </c>
      <c r="W36" s="196">
        <f>L36/L34</f>
        <v>0.57596746343975436</v>
      </c>
      <c r="Y36" s="103">
        <f t="shared" si="2"/>
        <v>-0.20066150310249284</v>
      </c>
      <c r="Z36" s="106">
        <f t="shared" si="3"/>
        <v>-5.855725041176207</v>
      </c>
    </row>
    <row r="37" spans="1:29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21083642.278999981</v>
      </c>
      <c r="J37" s="15">
        <v>21337606.011</v>
      </c>
      <c r="K37" s="14">
        <v>5066161.8920000028</v>
      </c>
      <c r="L37" s="160">
        <v>5040552.788999998</v>
      </c>
      <c r="N37" s="134">
        <f t="shared" ref="N37:T37" si="32">C37/C46</f>
        <v>0.12796268298764862</v>
      </c>
      <c r="O37" s="21">
        <f t="shared" si="32"/>
        <v>0.13180672033926391</v>
      </c>
      <c r="P37" s="21">
        <f t="shared" si="32"/>
        <v>0.15312082105732044</v>
      </c>
      <c r="Q37" s="21">
        <f t="shared" si="32"/>
        <v>0.16116687643620908</v>
      </c>
      <c r="R37" s="21">
        <f t="shared" si="32"/>
        <v>0.18397865019281903</v>
      </c>
      <c r="S37" s="21">
        <f t="shared" si="32"/>
        <v>0.18513367370954847</v>
      </c>
      <c r="T37" s="21">
        <f t="shared" si="32"/>
        <v>0.17322988073226128</v>
      </c>
      <c r="U37" s="191">
        <f>J37/J46</f>
        <v>0.17398894991162511</v>
      </c>
      <c r="V37" s="192">
        <f>K37/K46</f>
        <v>0.18094526556476948</v>
      </c>
      <c r="W37" s="193">
        <f>L37/L46</f>
        <v>0.17053478358089164</v>
      </c>
      <c r="Y37" s="102">
        <f t="shared" si="2"/>
        <v>-5.0549318292501108E-3</v>
      </c>
      <c r="Z37" s="101">
        <f t="shared" si="3"/>
        <v>-1.041048198387784</v>
      </c>
      <c r="AC37" s="1"/>
    </row>
    <row r="38" spans="1:29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2110807.2550000004</v>
      </c>
      <c r="J38" s="12">
        <v>2546476.5180000011</v>
      </c>
      <c r="K38" s="11">
        <v>517368.223</v>
      </c>
      <c r="L38" s="161">
        <v>688752.80499999982</v>
      </c>
      <c r="N38" s="77">
        <f t="shared" ref="N38:T38" si="33">C38/C37</f>
        <v>0.11759449063238729</v>
      </c>
      <c r="O38" s="18">
        <f t="shared" si="33"/>
        <v>0.10892821513683557</v>
      </c>
      <c r="P38" s="18">
        <f t="shared" si="33"/>
        <v>9.7451091643593113E-2</v>
      </c>
      <c r="Q38" s="18">
        <f t="shared" si="33"/>
        <v>0.12303094212112427</v>
      </c>
      <c r="R38" s="18">
        <f t="shared" si="33"/>
        <v>6.7834883948521232E-2</v>
      </c>
      <c r="S38" s="18">
        <f t="shared" si="33"/>
        <v>5.918557135706088E-2</v>
      </c>
      <c r="T38" s="18">
        <f t="shared" si="33"/>
        <v>0.10011587310520989</v>
      </c>
      <c r="U38" s="194">
        <f>J38/J37</f>
        <v>0.11934218471778123</v>
      </c>
      <c r="V38" s="195">
        <f>K38/K37</f>
        <v>0.10212232337402764</v>
      </c>
      <c r="W38" s="343">
        <f>L38/L37</f>
        <v>0.13664231560138912</v>
      </c>
      <c r="Y38" s="103">
        <f t="shared" si="2"/>
        <v>0.33126228937334601</v>
      </c>
      <c r="Z38" s="108">
        <f t="shared" si="3"/>
        <v>3.4519992227361476</v>
      </c>
    </row>
    <row r="39" spans="1:29" ht="20.100000000000001" customHeight="1" thickBot="1" x14ac:dyDescent="0.3">
      <c r="A39" s="203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18972835.023999982</v>
      </c>
      <c r="J39" s="12">
        <v>18791129.492999997</v>
      </c>
      <c r="K39" s="11">
        <v>4548793.6690000026</v>
      </c>
      <c r="L39" s="161">
        <v>4351799.9839999983</v>
      </c>
      <c r="N39" s="77">
        <f t="shared" ref="N39:T39" si="34">C39/C37</f>
        <v>0.88240550936761275</v>
      </c>
      <c r="O39" s="18">
        <f t="shared" si="34"/>
        <v>0.89107178486316441</v>
      </c>
      <c r="P39" s="18">
        <f t="shared" si="34"/>
        <v>0.90254890835640689</v>
      </c>
      <c r="Q39" s="18">
        <f t="shared" si="34"/>
        <v>0.87696905787887569</v>
      </c>
      <c r="R39" s="18">
        <f t="shared" si="34"/>
        <v>0.93216511605147878</v>
      </c>
      <c r="S39" s="18">
        <f t="shared" si="34"/>
        <v>0.94081442864293907</v>
      </c>
      <c r="T39" s="18">
        <f t="shared" si="34"/>
        <v>0.89988412689479014</v>
      </c>
      <c r="U39" s="194">
        <f>J39/J37</f>
        <v>0.88065781528221865</v>
      </c>
      <c r="V39" s="195">
        <f>K39/K37</f>
        <v>0.89787767662597229</v>
      </c>
      <c r="W39" s="196">
        <f>L39/L37</f>
        <v>0.86335768439861094</v>
      </c>
      <c r="Y39" s="103">
        <f t="shared" si="2"/>
        <v>-4.330679721582336E-2</v>
      </c>
      <c r="Z39" s="106">
        <f t="shared" si="3"/>
        <v>-3.4519992227361351</v>
      </c>
    </row>
    <row r="40" spans="1:29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41321076.496999979</v>
      </c>
      <c r="J40" s="15">
        <v>42733561.057999998</v>
      </c>
      <c r="K40" s="14">
        <v>10044532.678000001</v>
      </c>
      <c r="L40" s="160">
        <v>11015244.837999996</v>
      </c>
      <c r="N40" s="134">
        <f t="shared" ref="N40:T40" si="35">C40/C46</f>
        <v>0.43675321806131939</v>
      </c>
      <c r="O40" s="21">
        <f t="shared" si="35"/>
        <v>0.40561739262985674</v>
      </c>
      <c r="P40" s="21">
        <f t="shared" si="35"/>
        <v>0.38083730560037787</v>
      </c>
      <c r="Q40" s="21">
        <f t="shared" si="35"/>
        <v>0.36206179684316403</v>
      </c>
      <c r="R40" s="21">
        <f t="shared" si="35"/>
        <v>0.34215024677573513</v>
      </c>
      <c r="S40" s="21">
        <f t="shared" si="35"/>
        <v>0.34093175227476841</v>
      </c>
      <c r="T40" s="21">
        <f t="shared" si="35"/>
        <v>0.33950704809830728</v>
      </c>
      <c r="U40" s="191">
        <f>J40/J46</f>
        <v>0.34845368363408458</v>
      </c>
      <c r="V40" s="192">
        <f>K40/K46</f>
        <v>0.35875494538868841</v>
      </c>
      <c r="W40" s="193">
        <f>L40/L46</f>
        <v>0.372673885816309</v>
      </c>
      <c r="Y40" s="102">
        <f t="shared" si="2"/>
        <v>9.6640848421559039E-2</v>
      </c>
      <c r="Z40" s="101">
        <f t="shared" si="3"/>
        <v>1.3918940427620596</v>
      </c>
      <c r="AC40" s="1"/>
    </row>
    <row r="41" spans="1:29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8684857.4309999999</v>
      </c>
      <c r="J41" s="12">
        <v>10079935.202000013</v>
      </c>
      <c r="K41" s="11">
        <v>2416036.774999999</v>
      </c>
      <c r="L41" s="189">
        <v>2749998.067999999</v>
      </c>
      <c r="N41" s="77">
        <f t="shared" ref="N41:T41" si="36">C41/C40</f>
        <v>0.20797140381409057</v>
      </c>
      <c r="O41" s="18">
        <f t="shared" si="36"/>
        <v>0.23559017588905765</v>
      </c>
      <c r="P41" s="18">
        <f t="shared" si="36"/>
        <v>0.2650160770237146</v>
      </c>
      <c r="Q41" s="18">
        <f t="shared" si="36"/>
        <v>0.27743922625340112</v>
      </c>
      <c r="R41" s="18">
        <f t="shared" si="36"/>
        <v>0.1567348116962709</v>
      </c>
      <c r="S41" s="18">
        <f t="shared" si="36"/>
        <v>0.13930645845797909</v>
      </c>
      <c r="T41" s="18">
        <f t="shared" si="36"/>
        <v>0.21017984445856688</v>
      </c>
      <c r="U41" s="194">
        <f>J41/J40</f>
        <v>0.23587866193315954</v>
      </c>
      <c r="V41" s="195">
        <f>K41/K40</f>
        <v>0.24053252176596668</v>
      </c>
      <c r="W41" s="196">
        <f>L41/L40</f>
        <v>0.2496538305270487</v>
      </c>
      <c r="Y41" s="103">
        <f t="shared" si="2"/>
        <v>0.13822690799067006</v>
      </c>
      <c r="Z41" s="108">
        <f t="shared" si="3"/>
        <v>0.91213087610820254</v>
      </c>
    </row>
    <row r="42" spans="1:29" ht="20.100000000000001" customHeight="1" thickBot="1" x14ac:dyDescent="0.3">
      <c r="A42" s="203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32636219.065999977</v>
      </c>
      <c r="J42" s="12">
        <v>32653625.855999988</v>
      </c>
      <c r="K42" s="11">
        <v>7628495.9030000027</v>
      </c>
      <c r="L42" s="161">
        <v>8265246.7699999958</v>
      </c>
      <c r="N42" s="77">
        <f t="shared" ref="N42:T42" si="37">C42/C40</f>
        <v>0.79202859618590937</v>
      </c>
      <c r="O42" s="18">
        <f t="shared" si="37"/>
        <v>0.76440982411094238</v>
      </c>
      <c r="P42" s="18">
        <f t="shared" si="37"/>
        <v>0.73498392297628534</v>
      </c>
      <c r="Q42" s="18">
        <f t="shared" si="37"/>
        <v>0.72256077374659888</v>
      </c>
      <c r="R42" s="18">
        <f t="shared" si="37"/>
        <v>0.8432651883037291</v>
      </c>
      <c r="S42" s="18">
        <f t="shared" si="37"/>
        <v>0.86069354154202093</v>
      </c>
      <c r="T42" s="18">
        <f t="shared" si="37"/>
        <v>0.78982015554143303</v>
      </c>
      <c r="U42" s="194">
        <f>J42/J40</f>
        <v>0.76412133806684046</v>
      </c>
      <c r="V42" s="195">
        <f>K42/K40</f>
        <v>0.75946747823403338</v>
      </c>
      <c r="W42" s="196">
        <f>L42/L40</f>
        <v>0.75034616947295119</v>
      </c>
      <c r="Y42" s="103">
        <f t="shared" si="2"/>
        <v>8.3470041158386507E-2</v>
      </c>
      <c r="Z42" s="106">
        <f t="shared" si="3"/>
        <v>-0.91213087610821919</v>
      </c>
    </row>
    <row r="43" spans="1:29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306816.60900000005</v>
      </c>
      <c r="J43" s="15">
        <v>345478.10900000005</v>
      </c>
      <c r="K43" s="14">
        <v>53600.343000000008</v>
      </c>
      <c r="L43" s="160">
        <v>65912.464000000007</v>
      </c>
      <c r="N43" s="134">
        <f t="shared" ref="N43:T43" si="38">C43/C46</f>
        <v>2.6077941782142256E-3</v>
      </c>
      <c r="O43" s="21">
        <f t="shared" si="38"/>
        <v>3.5107413484628653E-3</v>
      </c>
      <c r="P43" s="21">
        <f t="shared" si="38"/>
        <v>4.2006404719159935E-3</v>
      </c>
      <c r="Q43" s="21">
        <f t="shared" si="38"/>
        <v>3.3305584765454376E-3</v>
      </c>
      <c r="R43" s="21">
        <f t="shared" si="38"/>
        <v>2.0110601569062361E-3</v>
      </c>
      <c r="S43" s="21">
        <f t="shared" si="38"/>
        <v>1.8843383608072846E-3</v>
      </c>
      <c r="T43" s="21">
        <f t="shared" si="38"/>
        <v>2.5209024076777217E-3</v>
      </c>
      <c r="U43" s="191">
        <f>J43/J46</f>
        <v>2.8170626719499969E-3</v>
      </c>
      <c r="V43" s="192">
        <f>K43/K46</f>
        <v>1.9144134169523947E-3</v>
      </c>
      <c r="W43" s="193">
        <f>L43/L46</f>
        <v>2.229987117296574E-3</v>
      </c>
      <c r="Y43" s="102">
        <f t="shared" si="2"/>
        <v>0.22970228007682708</v>
      </c>
      <c r="Z43" s="101">
        <f t="shared" si="3"/>
        <v>3.1557370034417935E-2</v>
      </c>
      <c r="AC43" s="1"/>
    </row>
    <row r="44" spans="1:29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170594.59400000001</v>
      </c>
      <c r="J44" s="12">
        <v>195265.47800000003</v>
      </c>
      <c r="K44" s="11">
        <v>29122.393000000004</v>
      </c>
      <c r="L44" s="161">
        <v>40202.628000000004</v>
      </c>
      <c r="N44" s="77">
        <f t="shared" ref="N44:T44" si="39">C44/C43</f>
        <v>0.67776721691849662</v>
      </c>
      <c r="O44" s="18">
        <f t="shared" si="39"/>
        <v>0.74124670452240926</v>
      </c>
      <c r="P44" s="18">
        <f t="shared" si="39"/>
        <v>0.79692870881677735</v>
      </c>
      <c r="Q44" s="18">
        <f t="shared" si="39"/>
        <v>0.75124761741820911</v>
      </c>
      <c r="R44" s="18">
        <f t="shared" si="39"/>
        <v>0.5664857139052506</v>
      </c>
      <c r="S44" s="18">
        <f t="shared" si="39"/>
        <v>0.48370864032754063</v>
      </c>
      <c r="T44" s="18">
        <f t="shared" si="39"/>
        <v>0.55601486032980696</v>
      </c>
      <c r="U44" s="194">
        <f>J44/J43</f>
        <v>0.56520362047020467</v>
      </c>
      <c r="V44" s="195">
        <f>K44/K43</f>
        <v>0.54332475073900177</v>
      </c>
      <c r="W44" s="196">
        <f>L44/L43</f>
        <v>0.60993969213470767</v>
      </c>
      <c r="Y44" s="103">
        <f t="shared" si="2"/>
        <v>0.38047130948339303</v>
      </c>
      <c r="Z44" s="108">
        <f t="shared" si="3"/>
        <v>6.6614941395705891</v>
      </c>
    </row>
    <row r="45" spans="1:29" ht="20.100000000000001" customHeight="1" thickBot="1" x14ac:dyDescent="0.3">
      <c r="A45" s="203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136222.01500000001</v>
      </c>
      <c r="J45" s="12">
        <v>150212.63100000002</v>
      </c>
      <c r="K45" s="11">
        <v>24477.95</v>
      </c>
      <c r="L45" s="161">
        <v>25709.836000000003</v>
      </c>
      <c r="N45" s="77">
        <f t="shared" ref="N45:T45" si="40">C45/C43</f>
        <v>0.32223278308150344</v>
      </c>
      <c r="O45" s="18">
        <f t="shared" si="40"/>
        <v>0.25875329547759074</v>
      </c>
      <c r="P45" s="18">
        <f t="shared" si="40"/>
        <v>0.20307129118322267</v>
      </c>
      <c r="Q45" s="18">
        <f t="shared" si="40"/>
        <v>0.24875238258179094</v>
      </c>
      <c r="R45" s="18">
        <f t="shared" si="40"/>
        <v>0.4335142860947494</v>
      </c>
      <c r="S45" s="18">
        <f t="shared" si="40"/>
        <v>0.51629135967245932</v>
      </c>
      <c r="T45" s="18">
        <f t="shared" si="40"/>
        <v>0.44398513967019299</v>
      </c>
      <c r="U45" s="194">
        <f>J45/J43</f>
        <v>0.43479637952979533</v>
      </c>
      <c r="V45" s="195">
        <f>K45/K43</f>
        <v>0.45667524926099812</v>
      </c>
      <c r="W45" s="196">
        <f>L45/L43</f>
        <v>0.39006030786529239</v>
      </c>
      <c r="Y45" s="103">
        <f t="shared" si="2"/>
        <v>5.032635494393943E-2</v>
      </c>
      <c r="Z45" s="106">
        <f t="shared" si="3"/>
        <v>-6.6614941395705731</v>
      </c>
    </row>
    <row r="46" spans="1:29" ht="20.100000000000001" customHeight="1" thickBot="1" x14ac:dyDescent="0.3">
      <c r="A46" s="460" t="s">
        <v>20</v>
      </c>
      <c r="B46" s="490"/>
      <c r="C46" s="215">
        <f>C7+C10+C13+C16+C19+C22+C25+C28+C31+C34+C37+C40+C43</f>
        <v>109737188</v>
      </c>
      <c r="D46" s="216">
        <f t="shared" ref="D46:J46" si="41">D7+D10+D13+D16+D19+D22+D25+D28+D31+D34+D37+D40+D43</f>
        <v>112363732</v>
      </c>
      <c r="E46" s="216">
        <f t="shared" si="41"/>
        <v>115103876</v>
      </c>
      <c r="F46" s="216">
        <f t="shared" si="41"/>
        <v>124601025</v>
      </c>
      <c r="G46" s="216">
        <f t="shared" ref="G46" si="42">G7+G10+G13+G16+G19+G22+G25+G28+G31+G34+G37+G40+G43</f>
        <v>112024993</v>
      </c>
      <c r="H46" s="216">
        <f t="shared" si="41"/>
        <v>117693300</v>
      </c>
      <c r="I46" s="216">
        <f t="shared" ref="I46" si="43">I7+I10+I13+I16+I19+I22+I25+I28+I31+I34+I37+I40+I43</f>
        <v>121709038.82099995</v>
      </c>
      <c r="J46" s="216">
        <f t="shared" si="41"/>
        <v>122637707.86500001</v>
      </c>
      <c r="K46" s="216">
        <v>27998311.401999999</v>
      </c>
      <c r="L46" s="216">
        <v>29557329.49699999</v>
      </c>
      <c r="N46" s="208">
        <f>N7+N10+N13+N16+N19+N22+N25+N28+N31+N34+N37+N40+N43</f>
        <v>1.0000000000000002</v>
      </c>
      <c r="O46" s="209">
        <f>O7+O10+O13+O16+O19+O22+O25+O28+O31+O34+O37+O40+O43</f>
        <v>1</v>
      </c>
      <c r="P46" s="209">
        <f>P7+P10+P13+P16+P19+P22+P25+P28+P31+P34+P37+P40+P43</f>
        <v>1</v>
      </c>
      <c r="Q46" s="209">
        <f t="shared" ref="Q46" si="44">Q7+Q10+Q13+Q16+Q19+Q22+Q25+Q28+Q31+Q34+Q37+Q40+Q43</f>
        <v>0.99999999999999989</v>
      </c>
      <c r="R46" s="209">
        <f t="shared" ref="R46:S46" si="45">R7+R10+R13+R16+R19+R22+R25+R28+R31+R34+R37+R40+R43</f>
        <v>1</v>
      </c>
      <c r="S46" s="209">
        <f t="shared" si="45"/>
        <v>0.99999999999999989</v>
      </c>
      <c r="T46" s="209">
        <f t="shared" ref="T46" si="46">T7+T10+T13+T16+T19+T22+T25+T28+T31+T34+T37+T40+T43</f>
        <v>1</v>
      </c>
      <c r="U46" s="210">
        <f>U7+U10+U13+U16+U19+U22+U25+U28+U31+U34+U37+U40+U43</f>
        <v>1</v>
      </c>
      <c r="V46" s="221">
        <f t="shared" ref="V46:W46" si="47">V7+V10+V13+V16+V19+V22+V25+V28+V31+V34+V37+V40+V43</f>
        <v>1.0000000000000004</v>
      </c>
      <c r="W46" s="222">
        <f t="shared" si="47"/>
        <v>1.0000000000000002</v>
      </c>
      <c r="Y46" s="152">
        <f t="shared" ref="Y46:Y48" si="48">(L46-K46)/K46</f>
        <v>5.5682575731643098E-2</v>
      </c>
      <c r="Z46" s="155">
        <f t="shared" si="3"/>
        <v>-2.2204460492503131E-14</v>
      </c>
      <c r="AC46" s="1"/>
    </row>
    <row r="47" spans="1:29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J47" si="51">H8+H11+H14+H17+H20+H23+H26+H29+H32+H35+H38+H41+H44</f>
        <v>17612451</v>
      </c>
      <c r="I47" s="11">
        <f t="shared" ref="I47" si="52">I8+I11+I14+I17+I20+I23+I26+I29+I32+I35+I38+I41+I44</f>
        <v>27559171.250999998</v>
      </c>
      <c r="J47" s="11">
        <f t="shared" si="51"/>
        <v>30769061.954000019</v>
      </c>
      <c r="K47" s="11">
        <f t="shared" ref="K47:L47" si="53">K8+K11+K14+K17+K20+K23+K26+K29+K32+K35+K38+K41+K44</f>
        <v>7208880.2989999996</v>
      </c>
      <c r="L47" s="11">
        <f t="shared" si="53"/>
        <v>8324969.8759999983</v>
      </c>
      <c r="N47" s="217">
        <f t="shared" ref="N47:T47" si="54">C47/C46</f>
        <v>0.23271684344599755</v>
      </c>
      <c r="O47" s="195">
        <f t="shared" si="54"/>
        <v>0.24656824321214252</v>
      </c>
      <c r="P47" s="195">
        <f t="shared" si="54"/>
        <v>0.25222148036092201</v>
      </c>
      <c r="Q47" s="195">
        <f t="shared" si="54"/>
        <v>0.27096717703566242</v>
      </c>
      <c r="R47" s="195">
        <f t="shared" si="54"/>
        <v>0.15947392203809377</v>
      </c>
      <c r="S47" s="195">
        <f t="shared" si="54"/>
        <v>0.14964701474085609</v>
      </c>
      <c r="T47" s="195">
        <f t="shared" si="54"/>
        <v>0.22643487712964239</v>
      </c>
      <c r="U47" s="204">
        <f>J47/J46</f>
        <v>0.25089397453408624</v>
      </c>
      <c r="V47" s="218">
        <f>K47/K46</f>
        <v>0.25747553827424924</v>
      </c>
      <c r="W47" s="196">
        <f>L47/L46</f>
        <v>0.28165500800215953</v>
      </c>
      <c r="Y47" s="103">
        <f t="shared" si="48"/>
        <v>0.15482148831834816</v>
      </c>
      <c r="Z47" s="108">
        <f t="shared" si="3"/>
        <v>2.4179469727910297</v>
      </c>
      <c r="AC47" s="1"/>
    </row>
    <row r="48" spans="1:29" ht="20.100000000000001" customHeight="1" thickBot="1" x14ac:dyDescent="0.3">
      <c r="A48" s="31"/>
      <c r="B48" s="25" t="s">
        <v>35</v>
      </c>
      <c r="C48" s="214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J48" si="57">H9+H12+H15+H18+H21+H24+H27+H30+H33+H36+H39+H42+H45</f>
        <v>100080849</v>
      </c>
      <c r="I48" s="33">
        <f t="shared" ref="I48" si="58">I9+I12+I15+I18+I21+I24+I27+I30+I33+I36+I39+I42+I45</f>
        <v>94149867.569999948</v>
      </c>
      <c r="J48" s="33">
        <f t="shared" si="57"/>
        <v>91868645.910999998</v>
      </c>
      <c r="K48" s="33">
        <f t="shared" ref="K48:L48" si="59">K9+K12+K15+K18+K21+K24+K27+K30+K33+K36+K39+K42+K45</f>
        <v>20789431.103000004</v>
      </c>
      <c r="L48" s="33">
        <f t="shared" si="59"/>
        <v>21232359.620999992</v>
      </c>
      <c r="M48" s="219"/>
      <c r="N48" s="206">
        <f t="shared" ref="N48:T48" si="60">C48/C46</f>
        <v>0.76728315655400248</v>
      </c>
      <c r="O48" s="207">
        <f t="shared" si="60"/>
        <v>0.75343175678785745</v>
      </c>
      <c r="P48" s="207">
        <f t="shared" si="60"/>
        <v>0.74777851963907804</v>
      </c>
      <c r="Q48" s="207">
        <f t="shared" si="60"/>
        <v>0.72903282296433758</v>
      </c>
      <c r="R48" s="207">
        <f t="shared" si="60"/>
        <v>0.84052607796190626</v>
      </c>
      <c r="S48" s="207">
        <f t="shared" si="60"/>
        <v>0.85035298525914393</v>
      </c>
      <c r="T48" s="207">
        <f t="shared" si="60"/>
        <v>0.77356512287035761</v>
      </c>
      <c r="U48" s="197">
        <f>J48/J46</f>
        <v>0.74910602546591387</v>
      </c>
      <c r="V48" s="199">
        <f>K48/K46</f>
        <v>0.74252446172575093</v>
      </c>
      <c r="W48" s="198">
        <f>L48/L46</f>
        <v>0.71834499199784041</v>
      </c>
      <c r="X48" s="219"/>
      <c r="Y48" s="105">
        <f t="shared" si="48"/>
        <v>2.1305466022880807E-2</v>
      </c>
      <c r="Z48" s="106">
        <f t="shared" si="3"/>
        <v>-2.4179469727910519</v>
      </c>
    </row>
    <row r="51" spans="1:26" x14ac:dyDescent="0.25">
      <c r="A51" s="1" t="s">
        <v>22</v>
      </c>
      <c r="N51" s="1" t="s">
        <v>24</v>
      </c>
      <c r="Y51" s="1" t="str">
        <f>Y3</f>
        <v>VARIAÇÃO (JAN-MAR)</v>
      </c>
    </row>
    <row r="52" spans="1:26" ht="15.75" thickBot="1" x14ac:dyDescent="0.3"/>
    <row r="53" spans="1:26" ht="24" customHeight="1" x14ac:dyDescent="0.25">
      <c r="A53" s="460" t="s">
        <v>25</v>
      </c>
      <c r="B53" s="490"/>
      <c r="C53" s="462">
        <v>2016</v>
      </c>
      <c r="D53" s="464">
        <v>2017</v>
      </c>
      <c r="E53" s="464">
        <v>2018</v>
      </c>
      <c r="F53" s="464">
        <v>2019</v>
      </c>
      <c r="G53" s="464">
        <v>2020</v>
      </c>
      <c r="H53" s="464">
        <v>2021</v>
      </c>
      <c r="I53" s="464">
        <v>2022</v>
      </c>
      <c r="J53" s="468">
        <v>2023</v>
      </c>
      <c r="K53" s="470" t="str">
        <f>K5</f>
        <v>janeiro - março</v>
      </c>
      <c r="L53" s="471"/>
      <c r="N53" s="499">
        <v>2016</v>
      </c>
      <c r="O53" s="464">
        <v>2017</v>
      </c>
      <c r="P53" s="464">
        <v>2018</v>
      </c>
      <c r="Q53" s="464">
        <v>2019</v>
      </c>
      <c r="R53" s="464">
        <v>2020</v>
      </c>
      <c r="S53" s="464">
        <v>2021</v>
      </c>
      <c r="T53" s="464">
        <v>2022</v>
      </c>
      <c r="U53" s="468">
        <v>2023</v>
      </c>
      <c r="V53" s="470" t="str">
        <f>K5</f>
        <v>janeiro - março</v>
      </c>
      <c r="W53" s="471"/>
      <c r="Y53" s="496" t="s">
        <v>90</v>
      </c>
      <c r="Z53" s="497"/>
    </row>
    <row r="54" spans="1:26" ht="20.25" customHeight="1" thickBot="1" x14ac:dyDescent="0.3">
      <c r="A54" s="491"/>
      <c r="B54" s="492"/>
      <c r="C54" s="493"/>
      <c r="D54" s="484"/>
      <c r="E54" s="484"/>
      <c r="F54" s="484"/>
      <c r="G54" s="484"/>
      <c r="H54" s="484"/>
      <c r="I54" s="484"/>
      <c r="J54" s="498"/>
      <c r="K54" s="166">
        <v>2023</v>
      </c>
      <c r="L54" s="168">
        <v>2024</v>
      </c>
      <c r="N54" s="500"/>
      <c r="O54" s="484"/>
      <c r="P54" s="484"/>
      <c r="Q54" s="484"/>
      <c r="R54" s="484"/>
      <c r="S54" s="484"/>
      <c r="T54" s="484"/>
      <c r="U54" s="498"/>
      <c r="V54" s="166">
        <v>2023</v>
      </c>
      <c r="W54" s="168">
        <v>2024</v>
      </c>
      <c r="Y54" s="130" t="s">
        <v>0</v>
      </c>
      <c r="Z54" s="131" t="s">
        <v>37</v>
      </c>
    </row>
    <row r="55" spans="1:26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105561863.241</v>
      </c>
      <c r="J55" s="15">
        <v>117433547.833</v>
      </c>
      <c r="K55" s="14">
        <v>21669567.244999997</v>
      </c>
      <c r="L55" s="160">
        <v>27375307.590999991</v>
      </c>
      <c r="N55" s="134">
        <f>C55/C94</f>
        <v>0.1580080019490965</v>
      </c>
      <c r="O55" s="21">
        <f>D55/D94</f>
        <v>0.16173285522493666</v>
      </c>
      <c r="P55" s="21">
        <f>E55/E94</f>
        <v>0.15611199211573379</v>
      </c>
      <c r="Q55" s="21">
        <f>F55/F94</f>
        <v>0.15251053459063599</v>
      </c>
      <c r="R55" s="21">
        <f>G55/G94</f>
        <v>0.1542406317815363</v>
      </c>
      <c r="S55" s="21">
        <f t="shared" ref="S55:T55" si="61">H55/H94</f>
        <v>0.14922837895624927</v>
      </c>
      <c r="T55" s="21">
        <f t="shared" si="61"/>
        <v>0.14958502394671497</v>
      </c>
      <c r="U55" s="191">
        <f>J55/J94</f>
        <v>0.15201035442585173</v>
      </c>
      <c r="V55" s="192">
        <f t="shared" ref="V55" si="62">K55/K94</f>
        <v>0.12736252473103621</v>
      </c>
      <c r="W55" s="193">
        <f t="shared" ref="W55" si="63">L55/L94</f>
        <v>0.137788149171817</v>
      </c>
      <c r="Y55" s="102">
        <f>(L55-K55)/K55</f>
        <v>0.2633066125174478</v>
      </c>
      <c r="Z55" s="101">
        <f>(W55-V55)*100</f>
        <v>1.0425624440780794</v>
      </c>
    </row>
    <row r="56" spans="1:26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50058586.469999991</v>
      </c>
      <c r="J56" s="12">
        <v>61984133.688000001</v>
      </c>
      <c r="K56" s="11">
        <v>12425651.772999996</v>
      </c>
      <c r="L56" s="161">
        <v>17947721.307999995</v>
      </c>
      <c r="N56" s="77">
        <f>C56/C55</f>
        <v>0.47547890826006545</v>
      </c>
      <c r="O56" s="18">
        <f>D56/D55</f>
        <v>0.51494008882756315</v>
      </c>
      <c r="P56" s="18">
        <f>E56/E55</f>
        <v>0.50401074533115886</v>
      </c>
      <c r="Q56" s="18">
        <f>F56/F55</f>
        <v>0.51364936669087691</v>
      </c>
      <c r="R56" s="18">
        <f>G56/G55</f>
        <v>0.3560162721560462</v>
      </c>
      <c r="S56" s="18">
        <f t="shared" ref="S56:T56" si="64">H56/H55</f>
        <v>0.34895943289927889</v>
      </c>
      <c r="T56" s="18">
        <f t="shared" si="64"/>
        <v>0.47421090281170164</v>
      </c>
      <c r="U56" s="194">
        <f>J56/J55</f>
        <v>0.52782305254156547</v>
      </c>
      <c r="V56" s="195">
        <f t="shared" ref="V56" si="65">K56/K55</f>
        <v>0.57341485561355976</v>
      </c>
      <c r="W56" s="196">
        <f t="shared" ref="W56" si="66">L56/L55</f>
        <v>0.65561715602057946</v>
      </c>
      <c r="Y56" s="103">
        <f t="shared" ref="Y56:Y96" si="67">(L56-K56)/K56</f>
        <v>0.44440884356658367</v>
      </c>
      <c r="Z56" s="108">
        <f t="shared" ref="Z56:Z96" si="68">(W56-V56)*100</f>
        <v>8.2202300407019706</v>
      </c>
    </row>
    <row r="57" spans="1:26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55503276.771000005</v>
      </c>
      <c r="J57" s="12">
        <v>55449414.145000003</v>
      </c>
      <c r="K57" s="11">
        <v>9243915.4720000029</v>
      </c>
      <c r="L57" s="161">
        <v>9427586.282999998</v>
      </c>
      <c r="N57" s="77">
        <f>C57/C55</f>
        <v>0.52452109173993455</v>
      </c>
      <c r="O57" s="18">
        <f>D57/D55</f>
        <v>0.48505991117243685</v>
      </c>
      <c r="P57" s="18">
        <f>E57/E55</f>
        <v>0.4959892546688412</v>
      </c>
      <c r="Q57" s="18">
        <f>F57/F55</f>
        <v>0.48635063330912309</v>
      </c>
      <c r="R57" s="18">
        <f>G57/G55</f>
        <v>0.64398372784395375</v>
      </c>
      <c r="S57" s="18">
        <f t="shared" ref="S57:T57" si="69">H57/H55</f>
        <v>0.65104056710072111</v>
      </c>
      <c r="T57" s="18">
        <f t="shared" si="69"/>
        <v>0.52578909718829836</v>
      </c>
      <c r="U57" s="194">
        <f>J57/J55</f>
        <v>0.47217694745843453</v>
      </c>
      <c r="V57" s="195">
        <f t="shared" ref="V57" si="70">K57/K55</f>
        <v>0.42658514438644035</v>
      </c>
      <c r="W57" s="196">
        <f t="shared" ref="W57" si="71">L57/L55</f>
        <v>0.34438284397942059</v>
      </c>
      <c r="Y57" s="103">
        <f t="shared" si="67"/>
        <v>1.9869373703852822E-2</v>
      </c>
      <c r="Z57" s="106">
        <f t="shared" si="68"/>
        <v>-8.2202300407019759</v>
      </c>
    </row>
    <row r="58" spans="1:26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2511328.6310000001</v>
      </c>
      <c r="J58" s="15">
        <v>2931898.6310000001</v>
      </c>
      <c r="K58" s="14">
        <v>631769.77199999988</v>
      </c>
      <c r="L58" s="160">
        <v>736811.01199999999</v>
      </c>
      <c r="N58" s="134">
        <f>C58/C94</f>
        <v>4.7107961053525198E-3</v>
      </c>
      <c r="O58" s="21">
        <f>D58/D94</f>
        <v>6.3061223706290968E-3</v>
      </c>
      <c r="P58" s="21">
        <f>E58/E94</f>
        <v>3.7587114136593655E-3</v>
      </c>
      <c r="Q58" s="21">
        <f>F58/F94</f>
        <v>3.7336847177492213E-3</v>
      </c>
      <c r="R58" s="21">
        <f>G58/G94</f>
        <v>3.2165436393940851E-3</v>
      </c>
      <c r="S58" s="21">
        <f t="shared" ref="S58:T58" si="72">H58/H94</f>
        <v>3.1708144115636348E-3</v>
      </c>
      <c r="T58" s="21">
        <f t="shared" si="72"/>
        <v>3.5586445887997695E-3</v>
      </c>
      <c r="U58" s="191">
        <f>J58/J94</f>
        <v>3.7951586941132949E-3</v>
      </c>
      <c r="V58" s="192">
        <f t="shared" ref="V58" si="73">K58/K94</f>
        <v>3.713216433947807E-3</v>
      </c>
      <c r="W58" s="193">
        <f t="shared" ref="W58" si="74">L58/L94</f>
        <v>3.7085912293555673E-3</v>
      </c>
      <c r="Y58" s="102">
        <f t="shared" si="67"/>
        <v>0.16626506150724812</v>
      </c>
      <c r="Z58" s="101">
        <f t="shared" si="68"/>
        <v>-4.625204592239706E-4</v>
      </c>
    </row>
    <row r="59" spans="1:26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1474725.6240000001</v>
      </c>
      <c r="J59" s="12">
        <v>1769060.5100000002</v>
      </c>
      <c r="K59" s="11">
        <v>394934.90399999998</v>
      </c>
      <c r="L59" s="161">
        <v>433808.99599999993</v>
      </c>
      <c r="N59" s="77">
        <f>C59/C58</f>
        <v>0.78255146328936442</v>
      </c>
      <c r="O59" s="18">
        <f>D59/D58</f>
        <v>0.80036154770524803</v>
      </c>
      <c r="P59" s="18">
        <f>E59/E58</f>
        <v>0.73202049496055299</v>
      </c>
      <c r="Q59" s="18">
        <f>F59/F58</f>
        <v>0.74105808176688381</v>
      </c>
      <c r="R59" s="18">
        <f>G59/G58</f>
        <v>0.5772583082269005</v>
      </c>
      <c r="S59" s="18">
        <f t="shared" ref="S59:T59" si="75">H59/H58</f>
        <v>0.47493751373175175</v>
      </c>
      <c r="T59" s="18">
        <f t="shared" si="75"/>
        <v>0.58722924821383127</v>
      </c>
      <c r="U59" s="194">
        <f>J59/J58</f>
        <v>0.60338392715733702</v>
      </c>
      <c r="V59" s="195">
        <f t="shared" ref="V59" si="76">K59/K58</f>
        <v>0.6251247234411843</v>
      </c>
      <c r="W59" s="196">
        <f t="shared" ref="W59" si="77">L59/L58</f>
        <v>0.58876562501755869</v>
      </c>
      <c r="Y59" s="103">
        <f t="shared" si="67"/>
        <v>9.8431644319793898E-2</v>
      </c>
      <c r="Z59" s="108">
        <f t="shared" si="68"/>
        <v>-3.6359098423625613</v>
      </c>
    </row>
    <row r="60" spans="1:26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1036603.0070000002</v>
      </c>
      <c r="J60" s="12">
        <v>1162838.121</v>
      </c>
      <c r="K60" s="11">
        <v>236834.86799999996</v>
      </c>
      <c r="L60" s="161">
        <v>303002.01600000006</v>
      </c>
      <c r="N60" s="77">
        <f>C60/C58</f>
        <v>0.21744853671063563</v>
      </c>
      <c r="O60" s="18">
        <f>D60/D58</f>
        <v>0.19963845229475197</v>
      </c>
      <c r="P60" s="18">
        <f>E60/E58</f>
        <v>0.26797950503944706</v>
      </c>
      <c r="Q60" s="18">
        <f>F60/F58</f>
        <v>0.25894191823311624</v>
      </c>
      <c r="R60" s="18">
        <f>G60/G58</f>
        <v>0.42274169177309945</v>
      </c>
      <c r="S60" s="18">
        <f t="shared" ref="S60:T60" si="78">H60/H58</f>
        <v>0.52506248626824825</v>
      </c>
      <c r="T60" s="18">
        <f t="shared" si="78"/>
        <v>0.41277075178616884</v>
      </c>
      <c r="U60" s="194">
        <f>J60/J58</f>
        <v>0.39661607284266304</v>
      </c>
      <c r="V60" s="195">
        <f t="shared" ref="V60" si="79">K60/K58</f>
        <v>0.37487527655881581</v>
      </c>
      <c r="W60" s="196">
        <f t="shared" ref="W60" si="80">L60/L58</f>
        <v>0.41123437498244131</v>
      </c>
      <c r="Y60" s="103">
        <f t="shared" si="67"/>
        <v>0.27938093980317169</v>
      </c>
      <c r="Z60" s="106">
        <f t="shared" si="68"/>
        <v>3.6359098423625502</v>
      </c>
    </row>
    <row r="61" spans="1:26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149068287.11500001</v>
      </c>
      <c r="J61" s="15">
        <v>165026130.96600002</v>
      </c>
      <c r="K61" s="14">
        <v>37178746.655999988</v>
      </c>
      <c r="L61" s="160">
        <v>45354689.243000001</v>
      </c>
      <c r="N61" s="134">
        <f>C61/C94</f>
        <v>0.16044456989200337</v>
      </c>
      <c r="O61" s="21">
        <f>D61/D94</f>
        <v>0.18229874216916203</v>
      </c>
      <c r="P61" s="21">
        <f>E61/E94</f>
        <v>0.17902589027642132</v>
      </c>
      <c r="Q61" s="21">
        <f>F61/F94</f>
        <v>0.18146177871550903</v>
      </c>
      <c r="R61" s="21">
        <f>G61/G94</f>
        <v>0.18903408682449516</v>
      </c>
      <c r="S61" s="21">
        <f t="shared" ref="S61:T61" si="81">H61/H94</f>
        <v>0.19909552801882474</v>
      </c>
      <c r="T61" s="21">
        <f t="shared" si="81"/>
        <v>0.21123521898136047</v>
      </c>
      <c r="U61" s="191">
        <f>J61/J94</f>
        <v>0.21361596511877978</v>
      </c>
      <c r="V61" s="192">
        <f t="shared" ref="V61" si="82">K61/K94</f>
        <v>0.2185174713877277</v>
      </c>
      <c r="W61" s="193">
        <f t="shared" ref="W61" si="83">L61/L94</f>
        <v>0.22828377969022143</v>
      </c>
      <c r="Y61" s="102">
        <f t="shared" si="67"/>
        <v>0.21990904272940467</v>
      </c>
      <c r="Z61" s="101">
        <f t="shared" si="68"/>
        <v>0.97663083024937258</v>
      </c>
    </row>
    <row r="62" spans="1:26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77758223.954999998</v>
      </c>
      <c r="J62" s="12">
        <v>89308602.169000015</v>
      </c>
      <c r="K62" s="11">
        <v>20806003.546999991</v>
      </c>
      <c r="L62" s="161">
        <v>26521057.229000002</v>
      </c>
      <c r="N62" s="77">
        <f>C62/C61</f>
        <v>0.54407337630927533</v>
      </c>
      <c r="O62" s="18">
        <f>D62/D61</f>
        <v>0.58234529612327623</v>
      </c>
      <c r="P62" s="18">
        <f>E62/E61</f>
        <v>0.57734408412682048</v>
      </c>
      <c r="Q62" s="18">
        <f>F62/F61</f>
        <v>0.60278726503208424</v>
      </c>
      <c r="R62" s="18">
        <f>G62/G61</f>
        <v>0.43480748751824266</v>
      </c>
      <c r="S62" s="18">
        <f t="shared" ref="S62:T62" si="84">H62/H61</f>
        <v>0.40253714068622165</v>
      </c>
      <c r="T62" s="18">
        <f t="shared" si="84"/>
        <v>0.52162821120372005</v>
      </c>
      <c r="U62" s="194">
        <f>J62/J61</f>
        <v>0.54117854939833787</v>
      </c>
      <c r="V62" s="195">
        <f t="shared" ref="V62" si="85">K62/K61</f>
        <v>0.55962089683951921</v>
      </c>
      <c r="W62" s="196">
        <f t="shared" ref="W62" si="86">L62/L61</f>
        <v>0.58474785455824141</v>
      </c>
      <c r="Y62" s="103">
        <f t="shared" si="67"/>
        <v>0.2746829139526924</v>
      </c>
      <c r="Z62" s="108">
        <f t="shared" si="68"/>
        <v>2.5126957718722198</v>
      </c>
    </row>
    <row r="63" spans="1:26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71310063.159999996</v>
      </c>
      <c r="J63" s="12">
        <v>75717528.797000006</v>
      </c>
      <c r="K63" s="11">
        <v>16372743.108999997</v>
      </c>
      <c r="L63" s="161">
        <v>18833632.013999999</v>
      </c>
      <c r="N63" s="77">
        <f>C63/C61</f>
        <v>0.45592662369072473</v>
      </c>
      <c r="O63" s="18">
        <f>D63/D61</f>
        <v>0.41765470387672382</v>
      </c>
      <c r="P63" s="18">
        <f>E63/E61</f>
        <v>0.42265591587317952</v>
      </c>
      <c r="Q63" s="18">
        <f>F63/F61</f>
        <v>0.39721273496791581</v>
      </c>
      <c r="R63" s="18">
        <f>G63/G61</f>
        <v>0.56519251248175739</v>
      </c>
      <c r="S63" s="18">
        <f t="shared" ref="S63:T63" si="87">H63/H61</f>
        <v>0.5974628593137784</v>
      </c>
      <c r="T63" s="18">
        <f t="shared" si="87"/>
        <v>0.4783717887962799</v>
      </c>
      <c r="U63" s="194">
        <f>J63/J61</f>
        <v>0.45882145060166213</v>
      </c>
      <c r="V63" s="195">
        <f t="shared" ref="V63" si="88">K63/K61</f>
        <v>0.44037910316048073</v>
      </c>
      <c r="W63" s="196">
        <f t="shared" ref="W63" si="89">L63/L61</f>
        <v>0.41525214544175854</v>
      </c>
      <c r="Y63" s="103">
        <f t="shared" si="67"/>
        <v>0.15030400761905716</v>
      </c>
      <c r="Z63" s="106">
        <f t="shared" si="68"/>
        <v>-2.5126957718722198</v>
      </c>
    </row>
    <row r="64" spans="1:26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15"/>
      <c r="K64" s="14"/>
      <c r="L64" s="160"/>
      <c r="N64" s="134">
        <f>C64/C94</f>
        <v>7.2782120990083816E-4</v>
      </c>
      <c r="O64" s="21">
        <f>D64/D94</f>
        <v>4.1053027543554974E-4</v>
      </c>
      <c r="P64" s="21">
        <f>E64/E94</f>
        <v>1.0827939249351828E-3</v>
      </c>
      <c r="Q64" s="21">
        <f>F64/F94</f>
        <v>9.687254498221301E-4</v>
      </c>
      <c r="R64" s="21">
        <f>G64/G94</f>
        <v>4.0677025421410271E-4</v>
      </c>
      <c r="S64" s="21">
        <f t="shared" ref="S64:T64" si="90">H64/H94</f>
        <v>0</v>
      </c>
      <c r="T64" s="21">
        <f t="shared" si="90"/>
        <v>0</v>
      </c>
      <c r="U64" s="191">
        <f>J64/J94</f>
        <v>0</v>
      </c>
      <c r="V64" s="192">
        <f t="shared" ref="V64" si="91">K64/K94</f>
        <v>0</v>
      </c>
      <c r="W64" s="193">
        <f t="shared" ref="W64" si="92">L64/L94</f>
        <v>0</v>
      </c>
      <c r="Y64" s="102"/>
      <c r="Z64" s="101">
        <f t="shared" si="68"/>
        <v>0</v>
      </c>
    </row>
    <row r="65" spans="1:26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12"/>
      <c r="K65" s="11"/>
      <c r="L65" s="161"/>
      <c r="N65" s="77">
        <f>C65/C64</f>
        <v>0.66815992419656256</v>
      </c>
      <c r="O65" s="18">
        <f>D65/D64</f>
        <v>0.61323073679772322</v>
      </c>
      <c r="P65" s="18">
        <f>E65/E64</f>
        <v>0.63077992076637934</v>
      </c>
      <c r="Q65" s="18">
        <f>F65/F64</f>
        <v>0.48275112170943835</v>
      </c>
      <c r="R65" s="18">
        <f>G65/G64</f>
        <v>0.32325765153487435</v>
      </c>
      <c r="S65" s="18"/>
      <c r="T65" s="18"/>
      <c r="U65" s="194"/>
      <c r="V65" s="195"/>
      <c r="W65" s="196"/>
      <c r="Y65" s="103"/>
      <c r="Z65" s="108"/>
    </row>
    <row r="66" spans="1:26" ht="19.5" customHeight="1" thickBot="1" x14ac:dyDescent="0.3">
      <c r="A66" s="203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12"/>
      <c r="K66" s="11"/>
      <c r="L66" s="161"/>
      <c r="N66" s="77">
        <f>C66/C64</f>
        <v>0.3318400758034375</v>
      </c>
      <c r="O66" s="18">
        <f>D66/D64</f>
        <v>0.38676926320227678</v>
      </c>
      <c r="P66" s="18">
        <f>E66/E64</f>
        <v>0.36922007923362066</v>
      </c>
      <c r="Q66" s="18">
        <f>F66/F64</f>
        <v>0.51724887829056165</v>
      </c>
      <c r="R66" s="18">
        <f>G66/G64</f>
        <v>0.6767423484651256</v>
      </c>
      <c r="S66" s="18"/>
      <c r="T66" s="18"/>
      <c r="U66" s="194"/>
      <c r="V66" s="195"/>
      <c r="W66" s="196"/>
      <c r="Y66" s="103"/>
      <c r="Z66" s="106"/>
    </row>
    <row r="67" spans="1:26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300563.26899999997</v>
      </c>
      <c r="J67" s="15">
        <v>316156.96100000007</v>
      </c>
      <c r="K67" s="14">
        <v>79313.719000000012</v>
      </c>
      <c r="L67" s="160">
        <v>81924.252999999997</v>
      </c>
      <c r="N67" s="134">
        <f>C67/C94</f>
        <v>6.506636943817266E-4</v>
      </c>
      <c r="O67" s="21">
        <f>D67/D94</f>
        <v>3.185978036786912E-4</v>
      </c>
      <c r="P67" s="21">
        <f>E67/E94</f>
        <v>2.8323786649802506E-4</v>
      </c>
      <c r="Q67" s="21">
        <f>F67/F94</f>
        <v>3.4967711809419806E-4</v>
      </c>
      <c r="R67" s="21">
        <f>G67/G94</f>
        <v>8.4010078920559864E-4</v>
      </c>
      <c r="S67" s="21">
        <f t="shared" ref="S67:T67" si="93">H67/H94</f>
        <v>3.952387079876066E-4</v>
      </c>
      <c r="T67" s="21">
        <f t="shared" si="93"/>
        <v>4.2590915327274799E-4</v>
      </c>
      <c r="U67" s="191">
        <f>J67/J94</f>
        <v>4.0924533561869525E-4</v>
      </c>
      <c r="V67" s="192">
        <f t="shared" ref="V67" si="94">K67/K94</f>
        <v>4.6616507766110486E-4</v>
      </c>
      <c r="W67" s="193">
        <f t="shared" ref="W67" si="95">L67/L94</f>
        <v>4.1234938294774904E-4</v>
      </c>
      <c r="Y67" s="102">
        <f t="shared" si="67"/>
        <v>3.2914028404089649E-2</v>
      </c>
      <c r="Z67" s="101">
        <f t="shared" si="68"/>
        <v>-5.3815694713355827E-3</v>
      </c>
    </row>
    <row r="68" spans="1:26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259420.54099999994</v>
      </c>
      <c r="J68" s="12">
        <v>270961.62300000008</v>
      </c>
      <c r="K68" s="11">
        <v>71092.753000000012</v>
      </c>
      <c r="L68" s="161">
        <v>73342.091</v>
      </c>
      <c r="N68" s="77">
        <f>C68/C67</f>
        <v>0.8771481482571919</v>
      </c>
      <c r="O68" s="18">
        <f>D68/D67</f>
        <v>0.72036204995028874</v>
      </c>
      <c r="P68" s="18">
        <f>E68/E67</f>
        <v>0.73682302699396229</v>
      </c>
      <c r="Q68" s="18">
        <f>F68/F67</f>
        <v>0.82683658484542943</v>
      </c>
      <c r="R68" s="18">
        <f>G68/G67</f>
        <v>0.91050063912318491</v>
      </c>
      <c r="S68" s="18">
        <f t="shared" ref="S68:T68" si="96">H68/H67</f>
        <v>0.80327217992626687</v>
      </c>
      <c r="T68" s="18">
        <f t="shared" si="96"/>
        <v>0.86311458437058708</v>
      </c>
      <c r="U68" s="194">
        <f>J68/J67</f>
        <v>0.85704778456546471</v>
      </c>
      <c r="V68" s="195">
        <f t="shared" ref="V68" si="97">K68/K67</f>
        <v>0.89634875146883486</v>
      </c>
      <c r="W68" s="196">
        <f t="shared" ref="W68" si="98">L68/L67</f>
        <v>0.89524271890523066</v>
      </c>
      <c r="Y68" s="103">
        <f t="shared" si="67"/>
        <v>3.1639483703774819E-2</v>
      </c>
      <c r="Z68" s="108">
        <f t="shared" si="68"/>
        <v>-0.11060325636041979</v>
      </c>
    </row>
    <row r="69" spans="1:26" ht="19.5" customHeight="1" thickBot="1" x14ac:dyDescent="0.3">
      <c r="A69" s="203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41142.728000000003</v>
      </c>
      <c r="J69" s="12">
        <v>45195.338000000011</v>
      </c>
      <c r="K69" s="11">
        <v>8220.9660000000003</v>
      </c>
      <c r="L69" s="161">
        <v>8582.1620000000003</v>
      </c>
      <c r="N69" s="77">
        <f>C69/C67</f>
        <v>0.1228518517428081</v>
      </c>
      <c r="O69" s="18">
        <f>D69/D67</f>
        <v>0.27963795004971126</v>
      </c>
      <c r="P69" s="18">
        <f>E69/E67</f>
        <v>0.26317697300603765</v>
      </c>
      <c r="Q69" s="18">
        <f>F69/F67</f>
        <v>0.17316341515457059</v>
      </c>
      <c r="R69" s="18">
        <f>G69/G67</f>
        <v>8.9499360876815093E-2</v>
      </c>
      <c r="S69" s="18">
        <f t="shared" ref="S69:T69" si="99">H69/H67</f>
        <v>0.19672782007373313</v>
      </c>
      <c r="T69" s="18">
        <f t="shared" si="99"/>
        <v>0.13688541562941281</v>
      </c>
      <c r="U69" s="194">
        <f>J69/J67</f>
        <v>0.14295221543453537</v>
      </c>
      <c r="V69" s="195">
        <f t="shared" ref="V69" si="100">K69/K67</f>
        <v>0.1036512485311652</v>
      </c>
      <c r="W69" s="196">
        <f t="shared" ref="W69" si="101">L69/L67</f>
        <v>0.10475728109476934</v>
      </c>
      <c r="Y69" s="103">
        <f t="shared" si="67"/>
        <v>4.3935955944836638E-2</v>
      </c>
      <c r="Z69" s="106">
        <f t="shared" si="68"/>
        <v>0.11060325636041424</v>
      </c>
    </row>
    <row r="70" spans="1:26" ht="19.5" customHeight="1" thickBot="1" x14ac:dyDescent="0.3">
      <c r="A70" s="5" t="s">
        <v>18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36">
        <v>2362705.3439999996</v>
      </c>
      <c r="J70" s="15">
        <v>2853729.341</v>
      </c>
      <c r="K70" s="14">
        <v>601633.04499999993</v>
      </c>
      <c r="L70" s="160">
        <v>847608.49799999991</v>
      </c>
      <c r="N70" s="134">
        <f>C70/C94</f>
        <v>5.2042999959834111E-3</v>
      </c>
      <c r="O70" s="21">
        <f>D70/D94</f>
        <v>4.3943330312502102E-3</v>
      </c>
      <c r="P70" s="21">
        <f>E70/E94</f>
        <v>5.5205973123056114E-3</v>
      </c>
      <c r="Q70" s="21">
        <f>F70/F94</f>
        <v>4.39209160350506E-3</v>
      </c>
      <c r="R70" s="21">
        <f>G70/G94</f>
        <v>3.7942538987681207E-3</v>
      </c>
      <c r="S70" s="21">
        <f t="shared" ref="S70:T70" si="102">H70/H94</f>
        <v>3.5668463387466096E-3</v>
      </c>
      <c r="T70" s="21">
        <f t="shared" si="102"/>
        <v>3.3480399512690845E-3</v>
      </c>
      <c r="U70" s="191">
        <f>J70/J94</f>
        <v>3.693973456186096E-3</v>
      </c>
      <c r="V70" s="192">
        <f t="shared" ref="V70" si="103">K70/K94</f>
        <v>3.5360883171537062E-3</v>
      </c>
      <c r="W70" s="193">
        <f t="shared" ref="W70" si="104">L70/L94</f>
        <v>4.2662682701735269E-3</v>
      </c>
      <c r="Y70" s="102">
        <f t="shared" si="67"/>
        <v>0.4088463142844822</v>
      </c>
      <c r="Z70" s="101">
        <f t="shared" si="68"/>
        <v>7.3017995301982067E-2</v>
      </c>
    </row>
    <row r="71" spans="1:26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984785.67699999956</v>
      </c>
      <c r="J71" s="12">
        <v>996186.89499999967</v>
      </c>
      <c r="K71" s="11">
        <v>215331.64200000005</v>
      </c>
      <c r="L71" s="161">
        <v>303705.26299999998</v>
      </c>
      <c r="N71" s="77">
        <f>C71/C70</f>
        <v>0.16580317937554317</v>
      </c>
      <c r="O71" s="18">
        <f>D71/D70</f>
        <v>0.26162756117130959</v>
      </c>
      <c r="P71" s="18">
        <f>E71/E70</f>
        <v>0.34685207350600661</v>
      </c>
      <c r="Q71" s="18">
        <f>F71/F70</f>
        <v>0.29261956581840903</v>
      </c>
      <c r="R71" s="18">
        <f>G71/G70</f>
        <v>0.18317519869046203</v>
      </c>
      <c r="S71" s="18">
        <f t="shared" ref="S71:T71" si="105">H71/H70</f>
        <v>0.25352325802320458</v>
      </c>
      <c r="T71" s="18">
        <f t="shared" si="105"/>
        <v>0.41680427036779061</v>
      </c>
      <c r="U71" s="194">
        <f>J71/J70</f>
        <v>0.34908247277960747</v>
      </c>
      <c r="V71" s="195">
        <f t="shared" ref="V71" si="106">K71/K70</f>
        <v>0.35791192619747153</v>
      </c>
      <c r="W71" s="196">
        <f t="shared" ref="W71" si="107">L71/L70</f>
        <v>0.35830842153732162</v>
      </c>
      <c r="Y71" s="103">
        <f t="shared" si="67"/>
        <v>0.41040703623111696</v>
      </c>
      <c r="Z71" s="108">
        <f t="shared" si="68"/>
        <v>3.9649533985008922E-2</v>
      </c>
    </row>
    <row r="72" spans="1:26" ht="19.5" customHeight="1" thickBot="1" x14ac:dyDescent="0.3">
      <c r="A72" s="203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1377919.6670000001</v>
      </c>
      <c r="J72" s="12">
        <v>1857542.4460000002</v>
      </c>
      <c r="K72" s="11">
        <v>386301.40299999993</v>
      </c>
      <c r="L72" s="161">
        <v>543903.23499999999</v>
      </c>
      <c r="N72" s="77">
        <f>C72/C70</f>
        <v>0.83419682062445688</v>
      </c>
      <c r="O72" s="18">
        <f>D72/D70</f>
        <v>0.73837243882869041</v>
      </c>
      <c r="P72" s="18">
        <f>E72/E70</f>
        <v>0.65314792649399345</v>
      </c>
      <c r="Q72" s="18">
        <f>F72/F70</f>
        <v>0.70738043418159091</v>
      </c>
      <c r="R72" s="18">
        <f>G72/G70</f>
        <v>0.81682480130953794</v>
      </c>
      <c r="S72" s="18">
        <f t="shared" ref="S72:T72" si="108">H72/H70</f>
        <v>0.74647674197679537</v>
      </c>
      <c r="T72" s="18">
        <f t="shared" si="108"/>
        <v>0.58319572963220945</v>
      </c>
      <c r="U72" s="194">
        <f>J72/J70</f>
        <v>0.65091752722039253</v>
      </c>
      <c r="V72" s="195">
        <f t="shared" ref="V72" si="109">K72/K70</f>
        <v>0.64208807380252853</v>
      </c>
      <c r="W72" s="196">
        <f t="shared" ref="W72" si="110">L72/L70</f>
        <v>0.64169157846267844</v>
      </c>
      <c r="Y72" s="103">
        <f t="shared" si="67"/>
        <v>0.40797633862075328</v>
      </c>
      <c r="Z72" s="106">
        <f t="shared" si="68"/>
        <v>-3.9649533985008922E-2</v>
      </c>
    </row>
    <row r="73" spans="1:26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33851078.273000009</v>
      </c>
      <c r="J73" s="15">
        <v>36870159.830999985</v>
      </c>
      <c r="K73" s="14">
        <v>7725411.9379999992</v>
      </c>
      <c r="L73" s="160">
        <v>8819112.7570000011</v>
      </c>
      <c r="N73" s="134">
        <f>C73/C94</f>
        <v>6.4535395005953414E-2</v>
      </c>
      <c r="O73" s="21">
        <f>D73/D94</f>
        <v>5.3654909283826414E-2</v>
      </c>
      <c r="P73" s="21">
        <f>E73/E94</f>
        <v>4.9541932879414698E-2</v>
      </c>
      <c r="Q73" s="21">
        <f>F73/F94</f>
        <v>4.7659836758630621E-2</v>
      </c>
      <c r="R73" s="21">
        <f>G73/G94</f>
        <v>4.5566779429327103E-2</v>
      </c>
      <c r="S73" s="21">
        <f t="shared" ref="S73:T73" si="111">H73/H94</f>
        <v>4.1745394965099096E-2</v>
      </c>
      <c r="T73" s="21">
        <f t="shared" si="111"/>
        <v>4.7968216916828094E-2</v>
      </c>
      <c r="U73" s="191">
        <f>J73/J94</f>
        <v>4.7726106952149384E-2</v>
      </c>
      <c r="V73" s="192">
        <f t="shared" ref="V73" si="112">K73/K94</f>
        <v>4.540598148022533E-2</v>
      </c>
      <c r="W73" s="193">
        <f t="shared" ref="W73" si="113">L73/L94</f>
        <v>4.4389244580546522E-2</v>
      </c>
      <c r="Y73" s="102">
        <f t="shared" si="67"/>
        <v>0.14157184468316467</v>
      </c>
      <c r="Z73" s="101">
        <f t="shared" si="68"/>
        <v>-0.10167368996788079</v>
      </c>
    </row>
    <row r="74" spans="1:26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17475036.346000001</v>
      </c>
      <c r="J74" s="12">
        <v>21100783.47099999</v>
      </c>
      <c r="K74" s="11">
        <v>4330594.9489999991</v>
      </c>
      <c r="L74" s="161">
        <v>4879053.824000001</v>
      </c>
      <c r="N74" s="77">
        <f>C74/C73</f>
        <v>0.66854377711600821</v>
      </c>
      <c r="O74" s="18">
        <f>D74/D73</f>
        <v>0.56659061328703353</v>
      </c>
      <c r="P74" s="18">
        <f>E74/E73</f>
        <v>0.53871894790591246</v>
      </c>
      <c r="Q74" s="18">
        <f>F74/F73</f>
        <v>0.54709446119847893</v>
      </c>
      <c r="R74" s="18">
        <f>G74/G73</f>
        <v>0.38325856226303656</v>
      </c>
      <c r="S74" s="18">
        <f t="shared" ref="S74:T74" si="114">H74/H73</f>
        <v>0.33413214767062355</v>
      </c>
      <c r="T74" s="18">
        <f t="shared" si="114"/>
        <v>0.5162327830466269</v>
      </c>
      <c r="U74" s="194">
        <f>J74/J73</f>
        <v>0.57229975589253357</v>
      </c>
      <c r="V74" s="195">
        <f t="shared" ref="V74" si="115">K74/K73</f>
        <v>0.56056492310766404</v>
      </c>
      <c r="W74" s="196">
        <f t="shared" ref="W74" si="116">L74/L73</f>
        <v>0.55323635817303118</v>
      </c>
      <c r="Y74" s="103">
        <f t="shared" si="67"/>
        <v>0.12664746563902252</v>
      </c>
      <c r="Z74" s="108">
        <f t="shared" si="68"/>
        <v>-0.7328564934632853</v>
      </c>
    </row>
    <row r="75" spans="1:26" ht="19.5" customHeight="1" thickBot="1" x14ac:dyDescent="0.3">
      <c r="A75" s="203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16376041.927000009</v>
      </c>
      <c r="J75" s="12">
        <v>15769376.359999994</v>
      </c>
      <c r="K75" s="11">
        <v>3394816.9890000001</v>
      </c>
      <c r="L75" s="161">
        <v>3940058.9330000002</v>
      </c>
      <c r="N75" s="77">
        <f>C75/C73</f>
        <v>0.33145622288399185</v>
      </c>
      <c r="O75" s="18">
        <f>D75/D73</f>
        <v>0.43340938671296647</v>
      </c>
      <c r="P75" s="18">
        <f>E75/E73</f>
        <v>0.46128105209408754</v>
      </c>
      <c r="Q75" s="18">
        <f>F75/F73</f>
        <v>0.45290553880152112</v>
      </c>
      <c r="R75" s="18">
        <f>G75/G73</f>
        <v>0.61674143773696344</v>
      </c>
      <c r="S75" s="18">
        <f t="shared" ref="S75:T75" si="117">H75/H73</f>
        <v>0.66586785232937651</v>
      </c>
      <c r="T75" s="18">
        <f t="shared" si="117"/>
        <v>0.48376721695337305</v>
      </c>
      <c r="U75" s="194">
        <f>J75/J73</f>
        <v>0.42770024410746632</v>
      </c>
      <c r="V75" s="195">
        <f t="shared" ref="V75" si="118">K75/K73</f>
        <v>0.43943507689233602</v>
      </c>
      <c r="W75" s="196">
        <f t="shared" ref="W75" si="119">L75/L73</f>
        <v>0.44676364182696882</v>
      </c>
      <c r="Y75" s="103">
        <f t="shared" si="67"/>
        <v>0.1606101141141662</v>
      </c>
      <c r="Z75" s="106">
        <f t="shared" si="68"/>
        <v>0.73285649346327975</v>
      </c>
    </row>
    <row r="76" spans="1:26" ht="19.5" customHeight="1" thickBot="1" x14ac:dyDescent="0.3">
      <c r="A76" s="5" t="s">
        <v>84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6297313.2380000027</v>
      </c>
      <c r="J76" s="15">
        <v>8037526.8910000008</v>
      </c>
      <c r="K76" s="14">
        <v>1718333.4350000001</v>
      </c>
      <c r="L76" s="160">
        <v>2480853.8960000002</v>
      </c>
      <c r="N76" s="134">
        <f>C76/C94</f>
        <v>3.7473280999106551E-3</v>
      </c>
      <c r="O76" s="21">
        <f>D76/D94</f>
        <v>3.9309924735187246E-3</v>
      </c>
      <c r="P76" s="21">
        <f>E76/E94</f>
        <v>6.0403100336657266E-3</v>
      </c>
      <c r="Q76" s="21">
        <f>F76/F94</f>
        <v>8.1524596155677417E-3</v>
      </c>
      <c r="R76" s="21">
        <f>G76/G94</f>
        <v>9.5749700729583932E-3</v>
      </c>
      <c r="S76" s="21">
        <f t="shared" ref="S76:T76" si="120">H76/H94</f>
        <v>8.9312360107388494E-3</v>
      </c>
      <c r="T76" s="21">
        <f t="shared" si="120"/>
        <v>8.9235233500532911E-3</v>
      </c>
      <c r="U76" s="191">
        <f>J76/J94</f>
        <v>1.0404073912045172E-2</v>
      </c>
      <c r="V76" s="192">
        <f t="shared" ref="V76" si="121">K76/K94</f>
        <v>1.0099476474863674E-2</v>
      </c>
      <c r="W76" s="193">
        <f t="shared" ref="W76" si="122">L76/L94</f>
        <v>1.2486883135804965E-2</v>
      </c>
      <c r="Y76" s="102">
        <f t="shared" si="67"/>
        <v>0.44375581913762863</v>
      </c>
      <c r="Z76" s="101">
        <f t="shared" si="68"/>
        <v>0.23874066609412911</v>
      </c>
    </row>
    <row r="77" spans="1:26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3802583.8410000014</v>
      </c>
      <c r="J77" s="12">
        <v>5088137.0049999999</v>
      </c>
      <c r="K77" s="11">
        <v>1015469.9350000001</v>
      </c>
      <c r="L77" s="161">
        <v>1853879.6850000003</v>
      </c>
      <c r="N77" s="77">
        <f>C77/C76</f>
        <v>0.52570440913573291</v>
      </c>
      <c r="O77" s="18">
        <f>D77/D76</f>
        <v>0.57904287275554966</v>
      </c>
      <c r="P77" s="18">
        <f>E77/E76</f>
        <v>0.73861719619585675</v>
      </c>
      <c r="Q77" s="18">
        <f>F77/F76</f>
        <v>0.78997028623767207</v>
      </c>
      <c r="R77" s="18">
        <f>G77/G76</f>
        <v>0.69836866780423079</v>
      </c>
      <c r="S77" s="18">
        <f t="shared" ref="S77:T77" si="123">H77/H76</f>
        <v>0.55935780494929777</v>
      </c>
      <c r="T77" s="18">
        <f t="shared" si="123"/>
        <v>0.60384225737001518</v>
      </c>
      <c r="U77" s="194">
        <f>J77/J76</f>
        <v>0.6330475871499015</v>
      </c>
      <c r="V77" s="195">
        <f t="shared" ref="V77" si="124">K77/K76</f>
        <v>0.59096209985578263</v>
      </c>
      <c r="W77" s="196">
        <f t="shared" ref="W77" si="125">L77/L76</f>
        <v>0.74727483468055067</v>
      </c>
      <c r="Y77" s="103">
        <f t="shared" si="67"/>
        <v>0.82563719624057619</v>
      </c>
      <c r="Z77" s="108">
        <f t="shared" si="68"/>
        <v>15.631273482476804</v>
      </c>
    </row>
    <row r="78" spans="1:26" ht="19.5" customHeight="1" thickBot="1" x14ac:dyDescent="0.3">
      <c r="A78" s="203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2494729.3970000013</v>
      </c>
      <c r="J78" s="12">
        <v>2949389.8860000009</v>
      </c>
      <c r="K78" s="11">
        <v>702863.49999999988</v>
      </c>
      <c r="L78" s="161">
        <v>626974.21100000001</v>
      </c>
      <c r="N78" s="77">
        <f>C78/C76</f>
        <v>0.47429559086426709</v>
      </c>
      <c r="O78" s="18">
        <f>D78/D76</f>
        <v>0.42095712724445034</v>
      </c>
      <c r="P78" s="18">
        <f>E78/E76</f>
        <v>0.2613828038041433</v>
      </c>
      <c r="Q78" s="18">
        <f>F78/F76</f>
        <v>0.21002971376232796</v>
      </c>
      <c r="R78" s="18">
        <f>G78/G76</f>
        <v>0.30163133219576915</v>
      </c>
      <c r="S78" s="18">
        <f t="shared" ref="S78:T78" si="126">H78/H76</f>
        <v>0.44064219505070218</v>
      </c>
      <c r="T78" s="18">
        <f t="shared" si="126"/>
        <v>0.39615774262998482</v>
      </c>
      <c r="U78" s="194">
        <f>J78/J76</f>
        <v>0.3669524128500985</v>
      </c>
      <c r="V78" s="195">
        <f t="shared" ref="V78" si="127">K78/K76</f>
        <v>0.40903790014421726</v>
      </c>
      <c r="W78" s="196">
        <f t="shared" ref="W78" si="128">L78/L76</f>
        <v>0.25272516531944933</v>
      </c>
      <c r="Y78" s="103">
        <f t="shared" si="67"/>
        <v>-0.10797158907810675</v>
      </c>
      <c r="Z78" s="106">
        <f t="shared" si="68"/>
        <v>-15.631273482476793</v>
      </c>
    </row>
    <row r="79" spans="1:26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29513686.683999978</v>
      </c>
      <c r="J79" s="15">
        <v>27903192.411999993</v>
      </c>
      <c r="K79" s="14">
        <v>7120459.7380000018</v>
      </c>
      <c r="L79" s="160">
        <v>6761166.2149999989</v>
      </c>
      <c r="N79" s="134">
        <f>C79/C94</f>
        <v>3.2035167505552464E-2</v>
      </c>
      <c r="O79" s="21">
        <f>D79/D94</f>
        <v>3.6030767966294307E-2</v>
      </c>
      <c r="P79" s="21">
        <f>E79/E94</f>
        <v>4.0346893827591594E-2</v>
      </c>
      <c r="Q79" s="21">
        <f>F79/F94</f>
        <v>3.432966521792135E-2</v>
      </c>
      <c r="R79" s="21">
        <f>G79/G94</f>
        <v>3.3606222011077651E-2</v>
      </c>
      <c r="S79" s="21">
        <f t="shared" ref="S79:T79" si="129">H79/H94</f>
        <v>4.0181363292242887E-2</v>
      </c>
      <c r="T79" s="21">
        <f t="shared" si="129"/>
        <v>4.1821974279696861E-2</v>
      </c>
      <c r="U79" s="191">
        <f>J79/J94</f>
        <v>3.6118930632945849E-2</v>
      </c>
      <c r="V79" s="192">
        <f t="shared" ref="V79" si="130">K79/K94</f>
        <v>4.1850384884203208E-2</v>
      </c>
      <c r="W79" s="193">
        <f t="shared" ref="W79" si="131">L79/L94</f>
        <v>3.4030981237783364E-2</v>
      </c>
      <c r="Y79" s="102">
        <f t="shared" si="67"/>
        <v>-5.0459315299902448E-2</v>
      </c>
      <c r="Z79" s="101">
        <f t="shared" si="68"/>
        <v>-0.78194036464198435</v>
      </c>
    </row>
    <row r="80" spans="1:26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13947156.547999991</v>
      </c>
      <c r="J80" s="12">
        <v>12972133.858000001</v>
      </c>
      <c r="K80" s="11">
        <v>3661169.7430000007</v>
      </c>
      <c r="L80" s="161">
        <v>3411695.0599999991</v>
      </c>
      <c r="N80" s="77">
        <f>C80/C79</f>
        <v>0.46953149853970777</v>
      </c>
      <c r="O80" s="18">
        <f>D80/D79</f>
        <v>0.43004774500843052</v>
      </c>
      <c r="P80" s="18">
        <f>E80/E79</f>
        <v>0.40744916348498389</v>
      </c>
      <c r="Q80" s="18">
        <f>F80/F79</f>
        <v>0.36160448166360487</v>
      </c>
      <c r="R80" s="18">
        <f>G80/G79</f>
        <v>0.18760122130912313</v>
      </c>
      <c r="S80" s="18">
        <f t="shared" ref="S80:T80" si="132">H80/H79</f>
        <v>0.31781961814950699</v>
      </c>
      <c r="T80" s="18">
        <f t="shared" si="132"/>
        <v>0.47256571831675143</v>
      </c>
      <c r="U80" s="194">
        <f>J80/J79</f>
        <v>0.46489783915983857</v>
      </c>
      <c r="V80" s="195">
        <f t="shared" ref="V80" si="133">K80/K79</f>
        <v>0.51417603324983507</v>
      </c>
      <c r="W80" s="196">
        <f t="shared" ref="W80" si="134">L80/L79</f>
        <v>0.50460156598886385</v>
      </c>
      <c r="Y80" s="103">
        <f t="shared" si="67"/>
        <v>-6.8140703794732943E-2</v>
      </c>
      <c r="Z80" s="108">
        <f t="shared" si="68"/>
        <v>-0.957446726097122</v>
      </c>
    </row>
    <row r="81" spans="1:26" ht="19.5" customHeight="1" thickBot="1" x14ac:dyDescent="0.3">
      <c r="A81" s="203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15566530.135999989</v>
      </c>
      <c r="J81" s="12">
        <v>14931058.553999992</v>
      </c>
      <c r="K81" s="11">
        <v>3459289.995000001</v>
      </c>
      <c r="L81" s="161">
        <v>3349471.1549999998</v>
      </c>
      <c r="N81" s="77">
        <f>C81/C79</f>
        <v>0.53046850146029223</v>
      </c>
      <c r="O81" s="18">
        <f>D81/D79</f>
        <v>0.56995225499156943</v>
      </c>
      <c r="P81" s="18">
        <f>E81/E79</f>
        <v>0.59255083651501617</v>
      </c>
      <c r="Q81" s="18">
        <f>F81/F79</f>
        <v>0.63839551833639507</v>
      </c>
      <c r="R81" s="18">
        <f>G81/G79</f>
        <v>0.81239877869087684</v>
      </c>
      <c r="S81" s="18">
        <f t="shared" ref="S81:T81" si="135">H81/H79</f>
        <v>0.68218038185049301</v>
      </c>
      <c r="T81" s="18">
        <f t="shared" si="135"/>
        <v>0.52743428168324868</v>
      </c>
      <c r="U81" s="194">
        <f>J81/J79</f>
        <v>0.53510216084016138</v>
      </c>
      <c r="V81" s="195">
        <f t="shared" ref="V81" si="136">K81/K79</f>
        <v>0.48582396675016493</v>
      </c>
      <c r="W81" s="196">
        <f t="shared" ref="W81" si="137">L81/L79</f>
        <v>0.49539843401113609</v>
      </c>
      <c r="Y81" s="103">
        <f t="shared" si="67"/>
        <v>-3.174606354446477E-2</v>
      </c>
      <c r="Z81" s="106">
        <f t="shared" si="68"/>
        <v>0.95744672609711645</v>
      </c>
    </row>
    <row r="82" spans="1:26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34020943.627999991</v>
      </c>
      <c r="J82" s="15">
        <v>34973710.546000011</v>
      </c>
      <c r="K82" s="14">
        <v>8148090.9789999984</v>
      </c>
      <c r="L82" s="160">
        <v>8435071.2909999974</v>
      </c>
      <c r="N82" s="134">
        <f>C82/C94</f>
        <v>3.487747474848038E-2</v>
      </c>
      <c r="O82" s="21">
        <f>D82/D94</f>
        <v>3.3947096822842374E-2</v>
      </c>
      <c r="P82" s="21">
        <f>E82/E94</f>
        <v>3.1110960000721385E-2</v>
      </c>
      <c r="Q82" s="21">
        <f>F82/F94</f>
        <v>4.8317321966914149E-2</v>
      </c>
      <c r="R82" s="21">
        <f>G82/G94</f>
        <v>5.1099576116423295E-2</v>
      </c>
      <c r="S82" s="21">
        <f t="shared" ref="S82:T82" si="138">H82/H94</f>
        <v>4.7661716899565651E-2</v>
      </c>
      <c r="T82" s="21">
        <f t="shared" si="138"/>
        <v>4.8208922342208652E-2</v>
      </c>
      <c r="U82" s="191">
        <f>J82/J94</f>
        <v>4.5271272424170575E-2</v>
      </c>
      <c r="V82" s="192">
        <f t="shared" ref="V82" si="139">K82/K94</f>
        <v>4.7890270585033111E-2</v>
      </c>
      <c r="W82" s="193">
        <f t="shared" ref="W82" si="140">L82/L94</f>
        <v>4.2456248480704756E-2</v>
      </c>
      <c r="Y82" s="102">
        <f t="shared" si="67"/>
        <v>3.5220558133141955E-2</v>
      </c>
      <c r="Z82" s="101">
        <f t="shared" si="68"/>
        <v>-0.54340221043283554</v>
      </c>
    </row>
    <row r="83" spans="1:26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17295821.750999998</v>
      </c>
      <c r="J83" s="12">
        <v>19444916.121000007</v>
      </c>
      <c r="K83" s="11">
        <v>4364219.9309999989</v>
      </c>
      <c r="L83" s="161">
        <v>5135164.0409999983</v>
      </c>
      <c r="N83" s="77">
        <f>C83/C82</f>
        <v>0.51681966878337737</v>
      </c>
      <c r="O83" s="18">
        <f>D83/D82</f>
        <v>0.51624957768638113</v>
      </c>
      <c r="P83" s="18">
        <f>E83/E82</f>
        <v>0.47100718442509826</v>
      </c>
      <c r="Q83" s="18">
        <f>F83/F82</f>
        <v>0.52844610940324754</v>
      </c>
      <c r="R83" s="18">
        <f>G83/G82</f>
        <v>0.39201231375124024</v>
      </c>
      <c r="S83" s="18">
        <f t="shared" ref="S83:T83" si="141">H83/H82</f>
        <v>0.36767433091500573</v>
      </c>
      <c r="T83" s="18">
        <f t="shared" si="141"/>
        <v>0.508387478610827</v>
      </c>
      <c r="U83" s="194">
        <f>J83/J82</f>
        <v>0.55598664875505888</v>
      </c>
      <c r="V83" s="195">
        <f t="shared" ref="V83" si="142">K83/K82</f>
        <v>0.53561256768583754</v>
      </c>
      <c r="W83" s="196">
        <f t="shared" ref="W83" si="143">L83/L82</f>
        <v>0.60878727207428407</v>
      </c>
      <c r="Y83" s="103">
        <f t="shared" si="67"/>
        <v>0.17665106758800503</v>
      </c>
      <c r="Z83" s="108">
        <f t="shared" si="68"/>
        <v>7.3174704388446532</v>
      </c>
    </row>
    <row r="84" spans="1:26" ht="19.5" customHeight="1" thickBot="1" x14ac:dyDescent="0.3">
      <c r="A84" s="203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16725121.876999997</v>
      </c>
      <c r="J84" s="12">
        <v>15528794.425000003</v>
      </c>
      <c r="K84" s="11">
        <v>3783871.048</v>
      </c>
      <c r="L84" s="161">
        <v>3299907.2499999995</v>
      </c>
      <c r="N84" s="77">
        <f>C84/C82</f>
        <v>0.48318033121662263</v>
      </c>
      <c r="O84" s="18">
        <f>D84/D82</f>
        <v>0.48375042231361881</v>
      </c>
      <c r="P84" s="18">
        <f>E84/E82</f>
        <v>0.52899281557490174</v>
      </c>
      <c r="Q84" s="18">
        <f>F84/F82</f>
        <v>0.47155389059675246</v>
      </c>
      <c r="R84" s="18">
        <f>G84/G82</f>
        <v>0.60798768624875976</v>
      </c>
      <c r="S84" s="18">
        <f t="shared" ref="S84:T84" si="144">H84/H82</f>
        <v>0.63232566908499432</v>
      </c>
      <c r="T84" s="18">
        <f t="shared" si="144"/>
        <v>0.49161252138917305</v>
      </c>
      <c r="U84" s="194">
        <f>J84/J82</f>
        <v>0.44401335124494107</v>
      </c>
      <c r="V84" s="195">
        <f t="shared" ref="V84" si="145">K84/K82</f>
        <v>0.46438743231416252</v>
      </c>
      <c r="W84" s="196">
        <f t="shared" ref="W84" si="146">L84/L82</f>
        <v>0.39121272792571593</v>
      </c>
      <c r="Y84" s="103">
        <f t="shared" si="67"/>
        <v>-0.127901768284573</v>
      </c>
      <c r="Z84" s="106">
        <f t="shared" si="68"/>
        <v>-7.3174704388446585</v>
      </c>
    </row>
    <row r="85" spans="1:26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87358464.123999998</v>
      </c>
      <c r="J85" s="15">
        <v>92542349.449000001</v>
      </c>
      <c r="K85" s="14">
        <v>20635318.083999991</v>
      </c>
      <c r="L85" s="160">
        <v>22817021.748000003</v>
      </c>
      <c r="N85" s="134">
        <f>C85/C94</f>
        <v>9.4140276056629085E-2</v>
      </c>
      <c r="O85" s="21">
        <f>D85/D94</f>
        <v>9.2729131568643222E-2</v>
      </c>
      <c r="P85" s="21">
        <f>E85/E94</f>
        <v>0.10346594175346538</v>
      </c>
      <c r="Q85" s="21">
        <f>F85/F94</f>
        <v>0.11194953379871024</v>
      </c>
      <c r="R85" s="21">
        <f>G85/G94</f>
        <v>0.13153830796022056</v>
      </c>
      <c r="S85" s="21">
        <f t="shared" ref="S85:T85" si="147">H85/H94</f>
        <v>0.13451396630176549</v>
      </c>
      <c r="T85" s="21">
        <f t="shared" si="147"/>
        <v>0.12379014112419896</v>
      </c>
      <c r="U85" s="191">
        <f>J85/J94</f>
        <v>0.11979026094952429</v>
      </c>
      <c r="V85" s="192">
        <f t="shared" ref="V85" si="148">K85/K94</f>
        <v>0.12128374231435872</v>
      </c>
      <c r="W85" s="193">
        <f t="shared" ref="W85" si="149">L85/L94</f>
        <v>0.1148449267946718</v>
      </c>
      <c r="Y85" s="102">
        <f t="shared" si="67"/>
        <v>0.10572667962369041</v>
      </c>
      <c r="Z85" s="101">
        <f t="shared" si="68"/>
        <v>-0.6438815519686919</v>
      </c>
    </row>
    <row r="86" spans="1:26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21037504.676000003</v>
      </c>
      <c r="J86" s="12">
        <v>24868876.023000013</v>
      </c>
      <c r="K86" s="11">
        <v>5037789.8990000021</v>
      </c>
      <c r="L86" s="161">
        <v>7310240.5720000025</v>
      </c>
      <c r="N86" s="77">
        <f>C86/C85</f>
        <v>0.31785788792567005</v>
      </c>
      <c r="O86" s="18">
        <f>D86/D85</f>
        <v>0.29590446756084721</v>
      </c>
      <c r="P86" s="18">
        <f>E86/E85</f>
        <v>0.26288008359946441</v>
      </c>
      <c r="Q86" s="18">
        <f>F86/F85</f>
        <v>0.30879967973474248</v>
      </c>
      <c r="R86" s="18">
        <f>G86/G85</f>
        <v>0.17746462994382131</v>
      </c>
      <c r="S86" s="18">
        <f t="shared" ref="S86:T86" si="150">H86/H85</f>
        <v>0.15808070935840959</v>
      </c>
      <c r="T86" s="18">
        <f t="shared" si="150"/>
        <v>0.24081816097566175</v>
      </c>
      <c r="U86" s="194">
        <f>J86/J85</f>
        <v>0.2687296807469236</v>
      </c>
      <c r="V86" s="195">
        <f t="shared" ref="V86" si="151">K86/K85</f>
        <v>0.24413434668138959</v>
      </c>
      <c r="W86" s="343">
        <f t="shared" ref="W86" si="152">L86/L85</f>
        <v>0.32038539703985564</v>
      </c>
      <c r="Y86" s="103">
        <f t="shared" si="67"/>
        <v>0.45108087446264489</v>
      </c>
      <c r="Z86" s="108">
        <f t="shared" si="68"/>
        <v>7.6251050358466053</v>
      </c>
    </row>
    <row r="87" spans="1:26" ht="19.5" customHeight="1" thickBot="1" x14ac:dyDescent="0.3">
      <c r="A87" s="203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66320959.447999991</v>
      </c>
      <c r="J87" s="12">
        <v>67673473.425999984</v>
      </c>
      <c r="K87" s="11">
        <v>15597528.184999991</v>
      </c>
      <c r="L87" s="161">
        <v>15506781.176000001</v>
      </c>
      <c r="N87" s="77">
        <f>C87/C85</f>
        <v>0.68214211207432995</v>
      </c>
      <c r="O87" s="18">
        <f>D87/D85</f>
        <v>0.70409553243915279</v>
      </c>
      <c r="P87" s="18">
        <f>E87/E85</f>
        <v>0.73711991640053565</v>
      </c>
      <c r="Q87" s="18">
        <f>F87/F85</f>
        <v>0.69120032026525746</v>
      </c>
      <c r="R87" s="18">
        <f>G87/G85</f>
        <v>0.82253537005617872</v>
      </c>
      <c r="S87" s="18">
        <f t="shared" ref="S87:T87" si="153">H87/H85</f>
        <v>0.84191929064159043</v>
      </c>
      <c r="T87" s="18">
        <f t="shared" si="153"/>
        <v>0.75918183902433822</v>
      </c>
      <c r="U87" s="194">
        <f>J87/J85</f>
        <v>0.7312703192530764</v>
      </c>
      <c r="V87" s="195">
        <f t="shared" ref="V87" si="154">K87/K85</f>
        <v>0.75586565331861044</v>
      </c>
      <c r="W87" s="196">
        <f t="shared" ref="W87" si="155">L87/L85</f>
        <v>0.67961460296014431</v>
      </c>
      <c r="Y87" s="103">
        <f t="shared" si="67"/>
        <v>-5.8180378277668966E-3</v>
      </c>
      <c r="Z87" s="106">
        <f t="shared" si="68"/>
        <v>-7.6251050358466133</v>
      </c>
    </row>
    <row r="88" spans="1:26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250764689.7170001</v>
      </c>
      <c r="J88" s="15">
        <v>278621465.75199986</v>
      </c>
      <c r="K88" s="14">
        <v>63932849.686000004</v>
      </c>
      <c r="L88" s="160">
        <v>73910545.693999991</v>
      </c>
      <c r="N88" s="134">
        <f>C88/C94</f>
        <v>0.43345906417755325</v>
      </c>
      <c r="O88" s="21">
        <f>D88/D94</f>
        <v>0.41546163762951022</v>
      </c>
      <c r="P88" s="21">
        <f>E88/E94</f>
        <v>0.41163387721560685</v>
      </c>
      <c r="Q88" s="21">
        <f>F88/F94</f>
        <v>0.39726462950489433</v>
      </c>
      <c r="R88" s="21">
        <f>G88/G94</f>
        <v>0.37163790477716485</v>
      </c>
      <c r="S88" s="21">
        <f t="shared" ref="S88:T88" si="156">H88/H94</f>
        <v>0.36668816083759365</v>
      </c>
      <c r="T88" s="21">
        <f t="shared" si="156"/>
        <v>0.35534274372052727</v>
      </c>
      <c r="U88" s="191">
        <f>J88/J94</f>
        <v>0.36065799374333546</v>
      </c>
      <c r="V88" s="192">
        <f t="shared" ref="V88" si="157">K88/K94</f>
        <v>0.37576427148712988</v>
      </c>
      <c r="W88" s="193">
        <f t="shared" ref="W88" si="158">L88/L94</f>
        <v>0.37201398602013869</v>
      </c>
      <c r="Y88" s="102">
        <f t="shared" si="67"/>
        <v>0.1560652474745686</v>
      </c>
      <c r="Z88" s="101">
        <f t="shared" si="68"/>
        <v>-0.37502854669911878</v>
      </c>
    </row>
    <row r="89" spans="1:26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107369642.24800006</v>
      </c>
      <c r="J89" s="12">
        <v>131704131.46999989</v>
      </c>
      <c r="K89" s="11">
        <v>30472649.510999985</v>
      </c>
      <c r="L89" s="189">
        <v>38058255.237999983</v>
      </c>
      <c r="N89" s="77">
        <f>C89/C88</f>
        <v>0.45973679603547613</v>
      </c>
      <c r="O89" s="18">
        <f>D89/D88</f>
        <v>0.48709068195300548</v>
      </c>
      <c r="P89" s="18">
        <f>E89/E88</f>
        <v>0.52356454464189761</v>
      </c>
      <c r="Q89" s="18">
        <f>F89/F88</f>
        <v>0.52479910027071741</v>
      </c>
      <c r="R89" s="18">
        <f>G89/G88</f>
        <v>0.34678751452878248</v>
      </c>
      <c r="S89" s="18">
        <f t="shared" ref="S89:T89" si="159">H89/H88</f>
        <v>0.3126095850967377</v>
      </c>
      <c r="T89" s="18">
        <f t="shared" si="159"/>
        <v>0.42816890356123033</v>
      </c>
      <c r="U89" s="194">
        <f>J89/J88</f>
        <v>0.47269915515852379</v>
      </c>
      <c r="V89" s="195">
        <f t="shared" ref="V89" si="160">K89/K88</f>
        <v>0.47663524558444448</v>
      </c>
      <c r="W89" s="196">
        <f t="shared" ref="W89" si="161">L89/L88</f>
        <v>0.51492320724523521</v>
      </c>
      <c r="Y89" s="103">
        <f t="shared" si="67"/>
        <v>0.24893161076334219</v>
      </c>
      <c r="Z89" s="108">
        <f t="shared" si="68"/>
        <v>3.8287961660790737</v>
      </c>
    </row>
    <row r="90" spans="1:26" ht="19.5" customHeight="1" thickBot="1" x14ac:dyDescent="0.3">
      <c r="A90" s="203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143395047.46900004</v>
      </c>
      <c r="J90" s="12">
        <v>146917334.28199998</v>
      </c>
      <c r="K90" s="11">
        <v>33460200.175000016</v>
      </c>
      <c r="L90" s="161">
        <v>35852290.456000008</v>
      </c>
      <c r="N90" s="77">
        <f>C90/C88</f>
        <v>0.54026320396452387</v>
      </c>
      <c r="O90" s="18">
        <f>D90/D88</f>
        <v>0.51290931804699458</v>
      </c>
      <c r="P90" s="18">
        <f>E90/E88</f>
        <v>0.47643545535810244</v>
      </c>
      <c r="Q90" s="18">
        <f>F90/F88</f>
        <v>0.47520089972928259</v>
      </c>
      <c r="R90" s="18">
        <f>G90/G88</f>
        <v>0.65321248547121757</v>
      </c>
      <c r="S90" s="18">
        <f t="shared" ref="S90:T90" si="162">H90/H88</f>
        <v>0.68739041490326236</v>
      </c>
      <c r="T90" s="18">
        <f t="shared" si="162"/>
        <v>0.57183109643876973</v>
      </c>
      <c r="U90" s="194">
        <f>J90/J88</f>
        <v>0.52730084484147632</v>
      </c>
      <c r="V90" s="195">
        <f t="shared" ref="V90" si="163">K90/K88</f>
        <v>0.52336475441555552</v>
      </c>
      <c r="W90" s="196">
        <f t="shared" ref="W90" si="164">L90/L88</f>
        <v>0.48507679275476479</v>
      </c>
      <c r="Y90" s="103">
        <f t="shared" si="67"/>
        <v>7.1490614774840949E-2</v>
      </c>
      <c r="Z90" s="106">
        <f t="shared" si="68"/>
        <v>-3.8287961660790737</v>
      </c>
    </row>
    <row r="91" spans="1:26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4087150.3519999995</v>
      </c>
      <c r="J91" s="15">
        <v>5026635.7360000005</v>
      </c>
      <c r="K91" s="14">
        <v>699348.08000000007</v>
      </c>
      <c r="L91" s="160">
        <v>1056680.8030000001</v>
      </c>
      <c r="N91" s="134">
        <f>C91/C94</f>
        <v>7.4591415592023761E-3</v>
      </c>
      <c r="O91" s="21">
        <f>D91/D94</f>
        <v>8.784283380272517E-3</v>
      </c>
      <c r="P91" s="21">
        <f>E91/E94</f>
        <v>1.2076861379981093E-2</v>
      </c>
      <c r="Q91" s="21">
        <f>F91/F94</f>
        <v>8.9100609420459595E-3</v>
      </c>
      <c r="R91" s="21">
        <f>G91/G94</f>
        <v>5.4438524452147669E-3</v>
      </c>
      <c r="S91" s="21">
        <f t="shared" ref="S91:T91" si="165">H91/H94</f>
        <v>4.8213552596224878E-3</v>
      </c>
      <c r="T91" s="21">
        <f t="shared" si="165"/>
        <v>5.7916416450698571E-3</v>
      </c>
      <c r="U91" s="191">
        <f>J91/J94</f>
        <v>6.5066643552796769E-3</v>
      </c>
      <c r="V91" s="192">
        <f t="shared" ref="V91" si="166">K91/K94</f>
        <v>4.1104068266593899E-3</v>
      </c>
      <c r="W91" s="193">
        <f t="shared" ref="W91" si="167">L91/L94</f>
        <v>5.3185920058347316E-3</v>
      </c>
      <c r="Y91" s="102">
        <f t="shared" si="67"/>
        <v>0.51095117469972884</v>
      </c>
      <c r="Z91" s="101">
        <f t="shared" si="68"/>
        <v>0.12081851791753417</v>
      </c>
    </row>
    <row r="92" spans="1:26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3096702.0009999997</v>
      </c>
      <c r="J92" s="12">
        <v>3761400.7919999999</v>
      </c>
      <c r="K92" s="11">
        <v>523469.13500000001</v>
      </c>
      <c r="L92" s="161">
        <v>837987.87000000011</v>
      </c>
      <c r="N92" s="77">
        <f>C92/C91</f>
        <v>0.86392824187087658</v>
      </c>
      <c r="O92" s="18">
        <f>D92/D91</f>
        <v>0.87208276764408577</v>
      </c>
      <c r="P92" s="18">
        <f>E92/E91</f>
        <v>0.91605796511588522</v>
      </c>
      <c r="Q92" s="18">
        <f>F92/F91</f>
        <v>0.88187247038347549</v>
      </c>
      <c r="R92" s="18">
        <f>G92/G91</f>
        <v>0.77778835748065189</v>
      </c>
      <c r="S92" s="18">
        <f t="shared" ref="S92:T92" si="168">H92/H91</f>
        <v>0.72125495980297416</v>
      </c>
      <c r="T92" s="18">
        <f t="shared" si="168"/>
        <v>0.75766774752601518</v>
      </c>
      <c r="U92" s="194">
        <f>J92/J91</f>
        <v>0.74829388671660046</v>
      </c>
      <c r="V92" s="195">
        <f t="shared" ref="V92" si="169">K92/K91</f>
        <v>0.74851014819401518</v>
      </c>
      <c r="W92" s="196">
        <f t="shared" ref="W92" si="170">L92/L91</f>
        <v>0.79303784796779364</v>
      </c>
      <c r="Y92" s="103">
        <f t="shared" si="67"/>
        <v>0.60083530044230804</v>
      </c>
      <c r="Z92" s="108">
        <f t="shared" si="68"/>
        <v>4.4527699773778462</v>
      </c>
    </row>
    <row r="93" spans="1:26" ht="19.5" customHeight="1" thickBot="1" x14ac:dyDescent="0.3">
      <c r="A93" s="203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990448.35099999991</v>
      </c>
      <c r="J93" s="12">
        <v>1265234.9440000006</v>
      </c>
      <c r="K93" s="11">
        <v>175878.94500000001</v>
      </c>
      <c r="L93" s="161">
        <v>218692.93299999999</v>
      </c>
      <c r="N93" s="77">
        <f>C93/C91</f>
        <v>0.13607175812912345</v>
      </c>
      <c r="O93" s="18">
        <f>D93/D91</f>
        <v>0.12791723235591426</v>
      </c>
      <c r="P93" s="18">
        <f>E93/E91</f>
        <v>8.3942034884114794E-2</v>
      </c>
      <c r="Q93" s="18">
        <f>F93/F91</f>
        <v>0.11812752961652451</v>
      </c>
      <c r="R93" s="18">
        <f>G93/G91</f>
        <v>0.22221164251934805</v>
      </c>
      <c r="S93" s="18">
        <f t="shared" ref="S93:T93" si="171">H93/H91</f>
        <v>0.2787450401970259</v>
      </c>
      <c r="T93" s="18">
        <f t="shared" si="171"/>
        <v>0.24233225247398485</v>
      </c>
      <c r="U93" s="194">
        <f>J93/J91</f>
        <v>0.25170611328339954</v>
      </c>
      <c r="V93" s="195">
        <f t="shared" ref="V93" si="172">K93/K91</f>
        <v>0.25148985180598477</v>
      </c>
      <c r="W93" s="196">
        <f t="shared" ref="W93" si="173">L93/L91</f>
        <v>0.20696215203220644</v>
      </c>
      <c r="Y93" s="103">
        <f t="shared" si="67"/>
        <v>0.24342872877705732</v>
      </c>
      <c r="Z93" s="106">
        <f t="shared" si="68"/>
        <v>-4.452769977377832</v>
      </c>
    </row>
    <row r="94" spans="1:26" ht="19.5" customHeight="1" thickBot="1" x14ac:dyDescent="0.3">
      <c r="A94" s="460" t="s">
        <v>20</v>
      </c>
      <c r="B94" s="490"/>
      <c r="C94" s="215">
        <v>522010069</v>
      </c>
      <c r="D94" s="216">
        <v>577728402</v>
      </c>
      <c r="E94" s="211">
        <f t="shared" ref="E94:J94" si="174">E55+E58+E61+E64+E67+E70+E73+E76+E79+E82+E85+E88+E91</f>
        <v>623355917</v>
      </c>
      <c r="F94" s="211">
        <f t="shared" si="174"/>
        <v>683536290</v>
      </c>
      <c r="G94" s="211">
        <f t="shared" ref="G94" si="175">G55+G58+G61+G64+G67+G70+G73+G76+G79+G82+G85+G88+G91</f>
        <v>538247322</v>
      </c>
      <c r="H94" s="211">
        <f t="shared" si="174"/>
        <v>579915366</v>
      </c>
      <c r="I94" s="211">
        <f t="shared" ref="I94" si="176">I55+I58+I61+I64+I67+I70+I73+I76+I79+I82+I85+I88+I91</f>
        <v>705698073.61600006</v>
      </c>
      <c r="J94" s="211">
        <f t="shared" si="174"/>
        <v>772536504.34899986</v>
      </c>
      <c r="K94" s="205">
        <f t="shared" ref="K94:L94" si="177">K55+K58+K61+K64+K67+K70+K73+K76+K79+K82+K85+K88+K91</f>
        <v>170140842.377</v>
      </c>
      <c r="L94" s="220">
        <f t="shared" si="177"/>
        <v>198676793.00099996</v>
      </c>
      <c r="N94" s="208">
        <f t="shared" ref="N94" si="178">N55+N58+N61+N64+N67+N70+N73+N76+N79+N82+N85+N88+N91</f>
        <v>0.99999999999999989</v>
      </c>
      <c r="O94" s="209">
        <f t="shared" ref="O94:P94" si="179">O55+O58+O61+O64+O67+O70+O73+O76+O79+O82+O85+O88+O91</f>
        <v>1</v>
      </c>
      <c r="P94" s="209">
        <f t="shared" si="179"/>
        <v>1</v>
      </c>
      <c r="Q94" s="209">
        <f t="shared" ref="Q94:S94" si="180">Q55+Q58+Q61+Q64+Q67+Q70+Q73+Q76+Q79+Q82+Q85+Q88+Q91</f>
        <v>0.99999999999999989</v>
      </c>
      <c r="R94" s="209">
        <f t="shared" ref="R94" si="181">R55+R58+R61+R64+R67+R70+R73+R76+R79+R82+R85+R88+R91</f>
        <v>0.99999999999999989</v>
      </c>
      <c r="S94" s="209">
        <f t="shared" si="180"/>
        <v>0.99999999999999989</v>
      </c>
      <c r="T94" s="209">
        <f t="shared" ref="T94" si="182">T55+T58+T61+T64+T67+T70+T73+T76+T79+T82+T85+T88+T91</f>
        <v>1</v>
      </c>
      <c r="U94" s="210">
        <f t="shared" ref="U94:W94" si="183">U55+U58+U61+U64+U67+U70+U73+U76+U79+U82+U85+U88+U91</f>
        <v>1</v>
      </c>
      <c r="V94" s="221">
        <f t="shared" si="183"/>
        <v>0.99999999999999989</v>
      </c>
      <c r="W94" s="222">
        <f t="shared" si="183"/>
        <v>1.0000000000000002</v>
      </c>
      <c r="Y94" s="152">
        <f t="shared" si="67"/>
        <v>0.16771957999813866</v>
      </c>
      <c r="Z94" s="155">
        <f t="shared" si="68"/>
        <v>3.3306690738754696E-14</v>
      </c>
    </row>
    <row r="95" spans="1:26" ht="19.5" customHeight="1" x14ac:dyDescent="0.25">
      <c r="A95" s="24"/>
      <c r="B95" t="s">
        <v>36</v>
      </c>
      <c r="C95" s="76">
        <f t="shared" ref="C95" si="184">C56+C59+C62+C65+C68+C71+C74+C77+C80+C83+C86+C89+C92</f>
        <v>251533440</v>
      </c>
      <c r="D95" s="11">
        <f t="shared" ref="D95:E95" si="185">D56+D59+D62+D65+D68+D71+D74+D77+D80+D83+D86+D89+D92</f>
        <v>288451381</v>
      </c>
      <c r="E95" s="11">
        <f t="shared" si="185"/>
        <v>313935902</v>
      </c>
      <c r="F95" s="11">
        <f t="shared" ref="F95:G95" si="186">F56+F59+F62+F65+F68+F71+F74+F77+F80+F83+F86+F89+F92</f>
        <v>351270523</v>
      </c>
      <c r="G95" s="11">
        <f t="shared" si="186"/>
        <v>187039707</v>
      </c>
      <c r="H95" s="11">
        <f t="shared" ref="H95:I95" si="187">H56+H59+H62+H65+H68+H71+H74+H77+H80+H83+H86+H89+H92</f>
        <v>187635137</v>
      </c>
      <c r="I95" s="11">
        <f t="shared" si="187"/>
        <v>314560189.67799997</v>
      </c>
      <c r="J95" s="212">
        <f t="shared" ref="J95:L95" si="188">J56+J59+J62+J65+J68+J71+J74+J77+J80+J83+J86+J89+J92</f>
        <v>373269323.62499994</v>
      </c>
      <c r="K95" s="10">
        <f t="shared" si="188"/>
        <v>83318377.721999988</v>
      </c>
      <c r="L95" s="161">
        <f t="shared" si="188"/>
        <v>106765911.17699999</v>
      </c>
      <c r="N95" s="217">
        <f>C95/C94</f>
        <v>0.4818555329437525</v>
      </c>
      <c r="O95" s="195">
        <f>D95/D94</f>
        <v>0.49928544278146808</v>
      </c>
      <c r="P95" s="195">
        <f>E95/E94</f>
        <v>0.50362223801591022</v>
      </c>
      <c r="Q95" s="195">
        <f>F95/F94</f>
        <v>0.51390179005711611</v>
      </c>
      <c r="R95" s="195">
        <f>G95/G94</f>
        <v>0.3474977010661281</v>
      </c>
      <c r="S95" s="195">
        <f t="shared" ref="S95:T95" si="189">H95/H94</f>
        <v>0.32355607042148976</v>
      </c>
      <c r="T95" s="195">
        <f t="shared" si="189"/>
        <v>0.44574330218331498</v>
      </c>
      <c r="U95" s="204">
        <f t="shared" ref="U95" si="190">J95/J94</f>
        <v>0.4831737031501781</v>
      </c>
      <c r="V95" s="218">
        <f t="shared" ref="V95" si="191">K95/K94</f>
        <v>0.48970239336997157</v>
      </c>
      <c r="W95" s="196">
        <f t="shared" ref="W95" si="192">L95/L94</f>
        <v>0.53738491327702587</v>
      </c>
      <c r="Y95" s="103">
        <f t="shared" si="67"/>
        <v>0.28142090732053154</v>
      </c>
      <c r="Z95" s="108">
        <f t="shared" si="68"/>
        <v>4.7682519907054299</v>
      </c>
    </row>
    <row r="96" spans="1:26" ht="19.5" customHeight="1" thickBot="1" x14ac:dyDescent="0.3">
      <c r="A96" s="31"/>
      <c r="B96" s="25" t="s">
        <v>35</v>
      </c>
      <c r="C96" s="214">
        <f t="shared" ref="C96" si="193">C57+C60+C63+C66+C69+C72+C75+C78+C81+C84+C87+C90+C93</f>
        <v>270476629</v>
      </c>
      <c r="D96" s="33">
        <f t="shared" ref="D96:E96" si="194">D57+D60+D63+D66+D69+D72+D75+D78+D81+D84+D87+D90+D93</f>
        <v>289277021</v>
      </c>
      <c r="E96" s="33">
        <f t="shared" si="194"/>
        <v>309420015</v>
      </c>
      <c r="F96" s="33">
        <f t="shared" ref="F96:G96" si="195">F57+F60+F63+F66+F69+F72+F75+F78+F81+F84+F87+F90+F93</f>
        <v>332265767</v>
      </c>
      <c r="G96" s="33">
        <f t="shared" si="195"/>
        <v>351207615</v>
      </c>
      <c r="H96" s="33">
        <f t="shared" ref="H96:I96" si="196">H57+H60+H63+H66+H69+H72+H75+H78+H81+H84+H87+H90+H93</f>
        <v>392280229</v>
      </c>
      <c r="I96" s="33">
        <f t="shared" si="196"/>
        <v>391137883.93800002</v>
      </c>
      <c r="J96" s="213">
        <f t="shared" ref="J96:L96" si="197">J57+J60+J63+J66+J69+J72+J75+J78+J81+J84+J87+J90+J93</f>
        <v>399267180.72399998</v>
      </c>
      <c r="K96" s="32">
        <f t="shared" si="197"/>
        <v>86822464.655000001</v>
      </c>
      <c r="L96" s="162">
        <f t="shared" si="197"/>
        <v>91910881.824000001</v>
      </c>
      <c r="M96" s="219"/>
      <c r="N96" s="206">
        <f>C96/C94</f>
        <v>0.5181444670562475</v>
      </c>
      <c r="O96" s="207">
        <f>D96/D94</f>
        <v>0.50071455721853186</v>
      </c>
      <c r="P96" s="207">
        <f>E96/E94</f>
        <v>0.49637776198408973</v>
      </c>
      <c r="Q96" s="207">
        <f>F96/F94</f>
        <v>0.48609820994288394</v>
      </c>
      <c r="R96" s="207">
        <f>G96/G94</f>
        <v>0.6525022989338719</v>
      </c>
      <c r="S96" s="207">
        <f t="shared" ref="S96:T96" si="198">H96/H94</f>
        <v>0.67644392957851029</v>
      </c>
      <c r="T96" s="207">
        <f t="shared" si="198"/>
        <v>0.55425669781668496</v>
      </c>
      <c r="U96" s="197">
        <f t="shared" ref="U96" si="199">J96/J94</f>
        <v>0.51682629684982195</v>
      </c>
      <c r="V96" s="199">
        <f t="shared" ref="V96" si="200">K96/K94</f>
        <v>0.51029760663002832</v>
      </c>
      <c r="W96" s="198">
        <f t="shared" ref="W96" si="201">L96/L94</f>
        <v>0.46261508672297424</v>
      </c>
      <c r="X96" s="219"/>
      <c r="Y96" s="105">
        <f t="shared" si="67"/>
        <v>5.8607149534621789E-2</v>
      </c>
      <c r="Z96" s="106">
        <f t="shared" si="68"/>
        <v>-4.7682519907054077</v>
      </c>
    </row>
    <row r="99" spans="1:14" x14ac:dyDescent="0.25">
      <c r="A99" s="1" t="s">
        <v>26</v>
      </c>
      <c r="N99" s="1" t="str">
        <f>Y3</f>
        <v>VARIAÇÃO (JAN-MAR)</v>
      </c>
    </row>
    <row r="100" spans="1:14" ht="15.75" thickBot="1" x14ac:dyDescent="0.3"/>
    <row r="101" spans="1:14" ht="24" customHeight="1" x14ac:dyDescent="0.25">
      <c r="A101" s="460" t="s">
        <v>25</v>
      </c>
      <c r="B101" s="490"/>
      <c r="C101" s="462">
        <v>2016</v>
      </c>
      <c r="D101" s="464">
        <v>2017</v>
      </c>
      <c r="E101" s="464">
        <v>2018</v>
      </c>
      <c r="F101" s="464">
        <v>2019</v>
      </c>
      <c r="G101" s="464">
        <v>2020</v>
      </c>
      <c r="H101" s="464">
        <v>2021</v>
      </c>
      <c r="I101" s="464">
        <v>2022</v>
      </c>
      <c r="J101" s="468">
        <v>2023</v>
      </c>
      <c r="K101" s="470" t="str">
        <f>K5</f>
        <v>janeiro - março</v>
      </c>
      <c r="L101" s="471"/>
      <c r="N101" s="466" t="s">
        <v>94</v>
      </c>
    </row>
    <row r="102" spans="1:14" ht="20.25" customHeight="1" thickBot="1" x14ac:dyDescent="0.3">
      <c r="A102" s="491"/>
      <c r="B102" s="492"/>
      <c r="C102" s="493"/>
      <c r="D102" s="484"/>
      <c r="E102" s="484"/>
      <c r="F102" s="484"/>
      <c r="G102" s="484"/>
      <c r="H102" s="484"/>
      <c r="I102" s="484"/>
      <c r="J102" s="498"/>
      <c r="K102" s="166">
        <v>2023</v>
      </c>
      <c r="L102" s="168">
        <v>2024</v>
      </c>
      <c r="N102" s="467"/>
    </row>
    <row r="103" spans="1:14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1">
        <f t="shared" ref="D103:L103" si="202">D55/D7</f>
        <v>4.6757027816022907</v>
      </c>
      <c r="E103" s="151">
        <f t="shared" si="202"/>
        <v>4.7856998097440906</v>
      </c>
      <c r="F103" s="151">
        <f t="shared" ref="F103:G122" si="203">F55/F7</f>
        <v>4.8555469169707486</v>
      </c>
      <c r="G103" s="151">
        <f t="shared" si="203"/>
        <v>4.2096385053430767</v>
      </c>
      <c r="H103" s="151">
        <f t="shared" ref="H103:I103" si="204">H55/H7</f>
        <v>4.2433703704684378</v>
      </c>
      <c r="I103" s="151">
        <f t="shared" si="204"/>
        <v>5.0625356861731854</v>
      </c>
      <c r="J103" s="135">
        <f t="shared" si="202"/>
        <v>5.6635122115992553</v>
      </c>
      <c r="K103" s="151">
        <f t="shared" si="202"/>
        <v>5.6018106830851657</v>
      </c>
      <c r="L103" s="163">
        <f t="shared" si="202"/>
        <v>6.6616931023182095</v>
      </c>
      <c r="N103" s="23">
        <f>(L103-K103)/K103</f>
        <v>0.18920354135376091</v>
      </c>
    </row>
    <row r="104" spans="1:14" ht="20.100000000000001" customHeight="1" x14ac:dyDescent="0.25">
      <c r="A104" s="24"/>
      <c r="B104" t="s">
        <v>36</v>
      </c>
      <c r="C104" s="40">
        <f t="shared" ref="C104:L104" si="205">C56/C8</f>
        <v>8.3407750570927028</v>
      </c>
      <c r="D104" s="28">
        <f t="shared" si="205"/>
        <v>8.3926113663102786</v>
      </c>
      <c r="E104" s="28">
        <f t="shared" si="205"/>
        <v>8.7688624445989944</v>
      </c>
      <c r="F104" s="28">
        <f t="shared" si="203"/>
        <v>8.861632720002369</v>
      </c>
      <c r="G104" s="28">
        <f t="shared" si="203"/>
        <v>8.7098588037958002</v>
      </c>
      <c r="H104" s="28">
        <f t="shared" ref="H104:I104" si="206">H56/H8</f>
        <v>8.7108279571319205</v>
      </c>
      <c r="I104" s="28">
        <f t="shared" si="206"/>
        <v>9.60671136752444</v>
      </c>
      <c r="J104" s="136">
        <f t="shared" si="205"/>
        <v>10.56798618030647</v>
      </c>
      <c r="K104" s="28">
        <f t="shared" si="205"/>
        <v>9.7024015403603929</v>
      </c>
      <c r="L104" s="164">
        <f t="shared" si="205"/>
        <v>11.387652429517672</v>
      </c>
      <c r="N104" s="30">
        <f t="shared" ref="N104:N144" si="207">(L104-K104)/K104</f>
        <v>0.17369420160018251</v>
      </c>
    </row>
    <row r="105" spans="1:14" ht="20.100000000000001" customHeight="1" thickBot="1" x14ac:dyDescent="0.3">
      <c r="A105" s="24"/>
      <c r="B105" t="s">
        <v>35</v>
      </c>
      <c r="C105" s="40">
        <f t="shared" ref="C105:L105" si="208">C57/C9</f>
        <v>3.1072184101681737</v>
      </c>
      <c r="D105" s="28">
        <f t="shared" si="208"/>
        <v>3.1804030646425181</v>
      </c>
      <c r="E105" s="28">
        <f t="shared" si="208"/>
        <v>3.2743204425841306</v>
      </c>
      <c r="F105" s="28">
        <f t="shared" si="203"/>
        <v>3.2864474761518645</v>
      </c>
      <c r="G105" s="28">
        <f t="shared" si="203"/>
        <v>3.2743548290191482</v>
      </c>
      <c r="H105" s="28">
        <f t="shared" ref="H105:I105" si="209">H57/H9</f>
        <v>3.3284059883369497</v>
      </c>
      <c r="I105" s="28">
        <f t="shared" si="209"/>
        <v>3.5486245541954027</v>
      </c>
      <c r="J105" s="136">
        <f t="shared" si="208"/>
        <v>3.7289862778964782</v>
      </c>
      <c r="K105" s="28">
        <f t="shared" si="208"/>
        <v>3.5723387719546613</v>
      </c>
      <c r="L105" s="164">
        <f t="shared" si="208"/>
        <v>3.7214744838415914</v>
      </c>
      <c r="N105" s="30">
        <f t="shared" si="207"/>
        <v>4.1747359757072576E-2</v>
      </c>
    </row>
    <row r="106" spans="1:14" ht="20.100000000000001" customHeight="1" thickBot="1" x14ac:dyDescent="0.3">
      <c r="A106" s="5" t="s">
        <v>17</v>
      </c>
      <c r="B106" s="6"/>
      <c r="C106" s="39">
        <f t="shared" ref="C106:L106" si="210">C58/C10</f>
        <v>4.5605208350719852</v>
      </c>
      <c r="D106" s="151">
        <f t="shared" si="210"/>
        <v>5.2979740105632986</v>
      </c>
      <c r="E106" s="151">
        <f t="shared" si="210"/>
        <v>5.4536789402752657</v>
      </c>
      <c r="F106" s="151">
        <f t="shared" si="203"/>
        <v>6.4971067216215594</v>
      </c>
      <c r="G106" s="151">
        <f t="shared" si="203"/>
        <v>6.3082842651431239</v>
      </c>
      <c r="H106" s="151">
        <f t="shared" ref="H106:I106" si="211">H58/H10</f>
        <v>6.1706281691180669</v>
      </c>
      <c r="I106" s="151">
        <f t="shared" si="211"/>
        <v>6.5823785426415196</v>
      </c>
      <c r="J106" s="135">
        <f t="shared" si="210"/>
        <v>7.4514361110293539</v>
      </c>
      <c r="K106" s="151">
        <f t="shared" si="210"/>
        <v>7.141771847138104</v>
      </c>
      <c r="L106" s="163">
        <f t="shared" si="210"/>
        <v>8.8711669242473263</v>
      </c>
      <c r="N106" s="23">
        <f t="shared" si="207"/>
        <v>0.24215210372510521</v>
      </c>
    </row>
    <row r="107" spans="1:14" ht="20.100000000000001" customHeight="1" x14ac:dyDescent="0.25">
      <c r="A107" s="24"/>
      <c r="B107" t="s">
        <v>36</v>
      </c>
      <c r="C107" s="40">
        <f t="shared" ref="C107:L107" si="212">C59/C11</f>
        <v>5.2730976957792945</v>
      </c>
      <c r="D107" s="28">
        <f t="shared" si="212"/>
        <v>6.1131859492436869</v>
      </c>
      <c r="E107" s="28">
        <f t="shared" si="212"/>
        <v>5.6729808754556217</v>
      </c>
      <c r="F107" s="28">
        <f t="shared" si="203"/>
        <v>6.9424964576496411</v>
      </c>
      <c r="G107" s="28">
        <f t="shared" si="203"/>
        <v>6.4647493741631248</v>
      </c>
      <c r="H107" s="28">
        <f t="shared" ref="H107:I107" si="213">H59/H11</f>
        <v>5.5641234748813355</v>
      </c>
      <c r="I107" s="28">
        <f t="shared" si="213"/>
        <v>5.8082738614943228</v>
      </c>
      <c r="J107" s="136">
        <f t="shared" si="212"/>
        <v>6.8356461879115784</v>
      </c>
      <c r="K107" s="28">
        <f t="shared" si="212"/>
        <v>6.3730350429147</v>
      </c>
      <c r="L107" s="164">
        <f t="shared" si="212"/>
        <v>8.2921950673013871</v>
      </c>
      <c r="N107" s="30">
        <f t="shared" si="207"/>
        <v>0.30113752889533174</v>
      </c>
    </row>
    <row r="108" spans="1:14" ht="20.100000000000001" customHeight="1" thickBot="1" x14ac:dyDescent="0.3">
      <c r="A108" s="24"/>
      <c r="B108" t="s">
        <v>35</v>
      </c>
      <c r="C108" s="40">
        <f t="shared" ref="C108:L108" si="214">C60/C12</f>
        <v>3.0683299669482187</v>
      </c>
      <c r="D108" s="28">
        <f t="shared" si="214"/>
        <v>3.4523042163670796</v>
      </c>
      <c r="E108" s="28">
        <f t="shared" si="214"/>
        <v>4.9327896800144559</v>
      </c>
      <c r="F108" s="28">
        <f t="shared" si="203"/>
        <v>5.4892722757062522</v>
      </c>
      <c r="G108" s="28">
        <f t="shared" si="203"/>
        <v>6.1064703183012803</v>
      </c>
      <c r="H108" s="28">
        <f t="shared" ref="H108:I108" si="215">H60/H12</f>
        <v>6.8455806236617081</v>
      </c>
      <c r="I108" s="28">
        <f t="shared" si="215"/>
        <v>8.1224392578117985</v>
      </c>
      <c r="J108" s="136">
        <f t="shared" si="214"/>
        <v>8.6348328385917519</v>
      </c>
      <c r="K108" s="28">
        <f t="shared" si="214"/>
        <v>8.9400205763841161</v>
      </c>
      <c r="L108" s="164">
        <f t="shared" si="214"/>
        <v>9.856451209329725</v>
      </c>
      <c r="N108" s="30">
        <f t="shared" si="207"/>
        <v>0.10250878341001188</v>
      </c>
    </row>
    <row r="109" spans="1:14" ht="20.100000000000001" customHeight="1" thickBot="1" x14ac:dyDescent="0.3">
      <c r="A109" s="5" t="s">
        <v>14</v>
      </c>
      <c r="B109" s="6"/>
      <c r="C109" s="39">
        <f t="shared" ref="C109:L109" si="216">C61/C13</f>
        <v>7.1257605298372049</v>
      </c>
      <c r="D109" s="151">
        <f t="shared" si="216"/>
        <v>7.7304463913273862</v>
      </c>
      <c r="E109" s="151">
        <f t="shared" si="216"/>
        <v>8.490370157118889</v>
      </c>
      <c r="F109" s="151">
        <f t="shared" si="203"/>
        <v>9.6136950596966457</v>
      </c>
      <c r="G109" s="151">
        <f t="shared" si="203"/>
        <v>8.2568996585562786</v>
      </c>
      <c r="H109" s="151">
        <f t="shared" ref="H109:I109" si="217">H61/H13</f>
        <v>8.2317228300198551</v>
      </c>
      <c r="I109" s="151">
        <f t="shared" si="217"/>
        <v>9.5352343533432187</v>
      </c>
      <c r="J109" s="135">
        <f t="shared" si="216"/>
        <v>9.9642790405438557</v>
      </c>
      <c r="K109" s="151">
        <f t="shared" si="216"/>
        <v>9.7130124564312297</v>
      </c>
      <c r="L109" s="163">
        <f t="shared" si="216"/>
        <v>10.32203448038581</v>
      </c>
      <c r="N109" s="23">
        <f t="shared" si="207"/>
        <v>6.2701661990696947E-2</v>
      </c>
    </row>
    <row r="110" spans="1:14" ht="20.100000000000001" customHeight="1" x14ac:dyDescent="0.25">
      <c r="A110" s="24"/>
      <c r="B110" t="s">
        <v>36</v>
      </c>
      <c r="C110" s="40">
        <f t="shared" ref="C110:L110" si="218">C62/C14</f>
        <v>13.142143378334337</v>
      </c>
      <c r="D110" s="28">
        <f t="shared" si="218"/>
        <v>14.005606159422275</v>
      </c>
      <c r="E110" s="28">
        <f t="shared" si="218"/>
        <v>15.710852034383059</v>
      </c>
      <c r="F110" s="28">
        <f t="shared" si="203"/>
        <v>16.516943049386594</v>
      </c>
      <c r="G110" s="28">
        <f t="shared" si="203"/>
        <v>16.82118789067847</v>
      </c>
      <c r="H110" s="28">
        <f t="shared" ref="H110:I110" si="219">H62/H14</f>
        <v>16.08776306488986</v>
      </c>
      <c r="I110" s="28">
        <f t="shared" si="219"/>
        <v>16.950879087370758</v>
      </c>
      <c r="J110" s="136">
        <f t="shared" si="218"/>
        <v>17.122298654491168</v>
      </c>
      <c r="K110" s="28">
        <f t="shared" si="218"/>
        <v>16.75048247576391</v>
      </c>
      <c r="L110" s="164">
        <f t="shared" si="218"/>
        <v>17.196955783053948</v>
      </c>
      <c r="N110" s="30">
        <f t="shared" si="207"/>
        <v>2.6654355057296727E-2</v>
      </c>
    </row>
    <row r="111" spans="1:14" ht="20.100000000000001" customHeight="1" thickBot="1" x14ac:dyDescent="0.3">
      <c r="A111" s="24"/>
      <c r="B111" t="s">
        <v>35</v>
      </c>
      <c r="C111" s="40">
        <f t="shared" ref="C111:L111" si="220">C63/C15</f>
        <v>4.6082630427651941</v>
      </c>
      <c r="D111" s="28">
        <f t="shared" si="220"/>
        <v>4.758014830125072</v>
      </c>
      <c r="E111" s="28">
        <f t="shared" si="220"/>
        <v>5.2158887373037963</v>
      </c>
      <c r="F111" s="28">
        <f t="shared" si="203"/>
        <v>5.8826120227282956</v>
      </c>
      <c r="G111" s="28">
        <f t="shared" si="203"/>
        <v>5.9330299758527998</v>
      </c>
      <c r="H111" s="28">
        <f t="shared" ref="H111:I111" si="221">H63/H15</f>
        <v>6.1938970060852334</v>
      </c>
      <c r="I111" s="28">
        <f t="shared" si="221"/>
        <v>6.4556496487018382</v>
      </c>
      <c r="J111" s="136">
        <f t="shared" si="220"/>
        <v>6.6735882052921713</v>
      </c>
      <c r="K111" s="28">
        <f t="shared" si="220"/>
        <v>6.3322507453802208</v>
      </c>
      <c r="L111" s="164">
        <f t="shared" si="220"/>
        <v>6.604183159563549</v>
      </c>
      <c r="N111" s="30">
        <f t="shared" si="207"/>
        <v>4.2944037612806178E-2</v>
      </c>
    </row>
    <row r="112" spans="1:14" ht="20.100000000000001" customHeight="1" thickBot="1" x14ac:dyDescent="0.3">
      <c r="A112" s="5" t="s">
        <v>8</v>
      </c>
      <c r="B112" s="6"/>
      <c r="C112" s="39">
        <f t="shared" ref="C112:E112" si="222">C64/C16</f>
        <v>3.5011749527715064</v>
      </c>
      <c r="D112" s="151">
        <f t="shared" si="222"/>
        <v>2.6659959758551306</v>
      </c>
      <c r="E112" s="151">
        <f t="shared" si="222"/>
        <v>2.6054427545742298</v>
      </c>
      <c r="F112" s="151">
        <f t="shared" si="203"/>
        <v>2.2210337066591532</v>
      </c>
      <c r="G112" s="151">
        <f t="shared" si="203"/>
        <v>2.3451729345858459</v>
      </c>
      <c r="H112" s="151"/>
      <c r="I112" s="151"/>
      <c r="J112" s="135"/>
      <c r="K112" s="151"/>
      <c r="L112" s="163"/>
      <c r="N112" s="23"/>
    </row>
    <row r="113" spans="1:14" ht="20.100000000000001" customHeight="1" x14ac:dyDescent="0.25">
      <c r="A113" s="24"/>
      <c r="B113" t="s">
        <v>36</v>
      </c>
      <c r="C113" s="40">
        <f t="shared" ref="C113:E113" si="223">C65/C17</f>
        <v>6.3988203266787655</v>
      </c>
      <c r="D113" s="28">
        <f t="shared" si="223"/>
        <v>3.142810838843511</v>
      </c>
      <c r="E113" s="28">
        <f t="shared" si="223"/>
        <v>3.4584985053288277</v>
      </c>
      <c r="F113" s="28">
        <f t="shared" si="203"/>
        <v>2.8007500021904268</v>
      </c>
      <c r="G113" s="28">
        <f t="shared" si="203"/>
        <v>3.0593498746433818</v>
      </c>
      <c r="H113" s="28"/>
      <c r="I113" s="28"/>
      <c r="J113" s="136"/>
      <c r="K113" s="28"/>
      <c r="L113" s="164"/>
      <c r="N113" s="30"/>
    </row>
    <row r="114" spans="1:14" ht="20.100000000000001" customHeight="1" thickBot="1" x14ac:dyDescent="0.3">
      <c r="A114" s="203"/>
      <c r="B114" t="s">
        <v>35</v>
      </c>
      <c r="C114" s="40">
        <f t="shared" ref="C114:E114" si="224">C66/C18</f>
        <v>1.8313554028732042</v>
      </c>
      <c r="D114" s="28">
        <f t="shared" si="224"/>
        <v>2.1490453320838703</v>
      </c>
      <c r="E114" s="28">
        <f t="shared" si="224"/>
        <v>1.8330268616317045</v>
      </c>
      <c r="F114" s="28">
        <f t="shared" si="203"/>
        <v>1.8614387112903401</v>
      </c>
      <c r="G114" s="28">
        <f t="shared" si="203"/>
        <v>2.1099038803844783</v>
      </c>
      <c r="H114" s="28"/>
      <c r="I114" s="28"/>
      <c r="J114" s="136"/>
      <c r="K114" s="28"/>
      <c r="L114" s="164"/>
      <c r="N114" s="30"/>
    </row>
    <row r="115" spans="1:14" ht="20.100000000000001" customHeight="1" thickBot="1" x14ac:dyDescent="0.3">
      <c r="A115" s="5" t="s">
        <v>15</v>
      </c>
      <c r="B115" s="6"/>
      <c r="C115" s="39">
        <f t="shared" ref="C115:L115" si="225">C67/C19</f>
        <v>10.028136994390316</v>
      </c>
      <c r="D115" s="151">
        <f t="shared" si="225"/>
        <v>6.7565890903751562</v>
      </c>
      <c r="E115" s="151">
        <f t="shared" si="225"/>
        <v>7.4121746431570106</v>
      </c>
      <c r="F115" s="151">
        <f t="shared" si="203"/>
        <v>8.079265819361817</v>
      </c>
      <c r="G115" s="151">
        <f t="shared" si="203"/>
        <v>8.3095723762794709</v>
      </c>
      <c r="H115" s="151">
        <f t="shared" ref="H115:I115" si="226">H67/H19</f>
        <v>7.0151195176445382</v>
      </c>
      <c r="I115" s="151">
        <f t="shared" si="226"/>
        <v>8.3061545459645405</v>
      </c>
      <c r="J115" s="135">
        <f t="shared" si="225"/>
        <v>9.3178109948043648</v>
      </c>
      <c r="K115" s="151">
        <f t="shared" si="225"/>
        <v>9.3920353212071142</v>
      </c>
      <c r="L115" s="163">
        <f t="shared" si="225"/>
        <v>10.328380960305498</v>
      </c>
      <c r="N115" s="23">
        <f t="shared" si="207"/>
        <v>9.9695711001440326E-2</v>
      </c>
    </row>
    <row r="116" spans="1:14" ht="20.100000000000001" customHeight="1" x14ac:dyDescent="0.25">
      <c r="A116" s="24"/>
      <c r="B116" t="s">
        <v>36</v>
      </c>
      <c r="C116" s="40">
        <f t="shared" ref="C116:L116" si="227">C68/C20</f>
        <v>13.75466297322253</v>
      </c>
      <c r="D116" s="28">
        <f t="shared" si="227"/>
        <v>10.495685902002691</v>
      </c>
      <c r="E116" s="28">
        <f t="shared" si="227"/>
        <v>12.950920856147336</v>
      </c>
      <c r="F116" s="28">
        <f t="shared" si="203"/>
        <v>10.068164450557848</v>
      </c>
      <c r="G116" s="28">
        <f t="shared" si="203"/>
        <v>9.1511891531451433</v>
      </c>
      <c r="H116" s="28">
        <f t="shared" ref="H116:I116" si="228">H68/H20</f>
        <v>8.5774050780340083</v>
      </c>
      <c r="I116" s="28">
        <f t="shared" si="228"/>
        <v>9.5935664217739678</v>
      </c>
      <c r="J116" s="136">
        <f t="shared" si="227"/>
        <v>10.229333480012301</v>
      </c>
      <c r="K116" s="28">
        <f t="shared" si="227"/>
        <v>9.9738007421488675</v>
      </c>
      <c r="L116" s="164">
        <f t="shared" si="227"/>
        <v>11.20009232864416</v>
      </c>
      <c r="N116" s="30">
        <f t="shared" si="207"/>
        <v>0.12295128188324796</v>
      </c>
    </row>
    <row r="117" spans="1:14" ht="20.100000000000001" customHeight="1" thickBot="1" x14ac:dyDescent="0.3">
      <c r="A117" s="203"/>
      <c r="B117" t="s">
        <v>35</v>
      </c>
      <c r="C117" s="40">
        <f t="shared" ref="C117:L117" si="229">C69/C21</f>
        <v>3.4174447174447176</v>
      </c>
      <c r="D117" s="28">
        <f t="shared" si="229"/>
        <v>3.5232390991854334</v>
      </c>
      <c r="E117" s="28">
        <f t="shared" si="229"/>
        <v>3.3732123411978221</v>
      </c>
      <c r="F117" s="28">
        <f t="shared" si="203"/>
        <v>4.1576092415871422</v>
      </c>
      <c r="G117" s="28">
        <f t="shared" si="203"/>
        <v>4.2929882253102791</v>
      </c>
      <c r="H117" s="28">
        <f t="shared" ref="H117:I117" si="230">H69/H21</f>
        <v>4.0231084939329049</v>
      </c>
      <c r="I117" s="28">
        <f t="shared" si="230"/>
        <v>4.4991700489309707</v>
      </c>
      <c r="J117" s="136">
        <f t="shared" si="229"/>
        <v>6.0732528660782172</v>
      </c>
      <c r="K117" s="28">
        <f t="shared" si="229"/>
        <v>6.2429734932622543</v>
      </c>
      <c r="L117" s="164">
        <f t="shared" si="229"/>
        <v>6.2027409497487724</v>
      </c>
      <c r="N117" s="30">
        <f t="shared" si="207"/>
        <v>-6.4444520799107835E-3</v>
      </c>
    </row>
    <row r="118" spans="1:14" ht="20.100000000000001" customHeight="1" thickBot="1" x14ac:dyDescent="0.3">
      <c r="A118" s="5" t="s">
        <v>18</v>
      </c>
      <c r="B118" s="6"/>
      <c r="C118" s="39">
        <f t="shared" ref="C118:L118" si="231">C70/C22</f>
        <v>2.5565231547833585</v>
      </c>
      <c r="D118" s="151">
        <f t="shared" si="231"/>
        <v>3.3287498623254157</v>
      </c>
      <c r="E118" s="151">
        <f t="shared" si="231"/>
        <v>3.2278217788349703</v>
      </c>
      <c r="F118" s="151">
        <f t="shared" si="203"/>
        <v>3.3963630686523398</v>
      </c>
      <c r="G118" s="151">
        <f t="shared" si="203"/>
        <v>3.9098788122451325</v>
      </c>
      <c r="H118" s="151">
        <f t="shared" ref="H118:I118" si="232">H70/H22</f>
        <v>5.4860148948133372</v>
      </c>
      <c r="I118" s="151">
        <f t="shared" si="232"/>
        <v>7.8393455594950838</v>
      </c>
      <c r="J118" s="135">
        <f t="shared" si="231"/>
        <v>6.8754679155698692</v>
      </c>
      <c r="K118" s="151">
        <f t="shared" si="231"/>
        <v>6.9258164808249214</v>
      </c>
      <c r="L118" s="163">
        <f t="shared" si="231"/>
        <v>6.7305148486524802</v>
      </c>
      <c r="N118" s="23">
        <f t="shared" si="207"/>
        <v>-2.819907699159525E-2</v>
      </c>
    </row>
    <row r="119" spans="1:14" ht="20.100000000000001" customHeight="1" x14ac:dyDescent="0.25">
      <c r="A119" s="24"/>
      <c r="B119" t="s">
        <v>36</v>
      </c>
      <c r="C119" s="40">
        <f t="shared" ref="C119:L119" si="233">C71/C23</f>
        <v>21.465735798703776</v>
      </c>
      <c r="D119" s="28">
        <f t="shared" si="233"/>
        <v>14.720789007092199</v>
      </c>
      <c r="E119" s="28">
        <f t="shared" si="233"/>
        <v>12.061285530956013</v>
      </c>
      <c r="F119" s="28">
        <f t="shared" si="203"/>
        <v>11.294826300496284</v>
      </c>
      <c r="G119" s="28">
        <f t="shared" si="203"/>
        <v>13.343641876226146</v>
      </c>
      <c r="H119" s="28">
        <f t="shared" ref="H119:I119" si="234">H71/H23</f>
        <v>19.202643817056646</v>
      </c>
      <c r="I119" s="28">
        <f t="shared" si="234"/>
        <v>21.168348100233491</v>
      </c>
      <c r="J119" s="136">
        <f t="shared" si="233"/>
        <v>18.8712208448163</v>
      </c>
      <c r="K119" s="28">
        <f t="shared" si="233"/>
        <v>17.505456298477423</v>
      </c>
      <c r="L119" s="164">
        <f t="shared" si="233"/>
        <v>20.505359084341194</v>
      </c>
      <c r="N119" s="30">
        <f t="shared" si="207"/>
        <v>0.17136958527180435</v>
      </c>
    </row>
    <row r="120" spans="1:14" ht="20.100000000000001" customHeight="1" thickBot="1" x14ac:dyDescent="0.3">
      <c r="A120" s="203"/>
      <c r="B120" t="s">
        <v>35</v>
      </c>
      <c r="C120" s="40">
        <f t="shared" ref="C120:L120" si="235">C72/C24</f>
        <v>2.1756047266454122</v>
      </c>
      <c r="D120" s="28">
        <f t="shared" si="235"/>
        <v>2.6124092046803837</v>
      </c>
      <c r="E120" s="28">
        <f t="shared" si="235"/>
        <v>2.3239647922346882</v>
      </c>
      <c r="F120" s="28">
        <f t="shared" si="203"/>
        <v>2.6343167682601587</v>
      </c>
      <c r="G120" s="28">
        <f t="shared" si="203"/>
        <v>3.3748227273187066</v>
      </c>
      <c r="H120" s="28">
        <f t="shared" ref="H120:I120" si="236">H72/H24</f>
        <v>4.4149541795931206</v>
      </c>
      <c r="I120" s="28">
        <f t="shared" si="236"/>
        <v>5.4063834253942131</v>
      </c>
      <c r="J120" s="136">
        <f t="shared" si="235"/>
        <v>5.1274945815973334</v>
      </c>
      <c r="K120" s="28">
        <f t="shared" si="235"/>
        <v>5.1805706347655169</v>
      </c>
      <c r="L120" s="164">
        <f t="shared" si="235"/>
        <v>4.8945549151846812</v>
      </c>
      <c r="N120" s="30">
        <f t="shared" si="207"/>
        <v>-5.5209307959523918E-2</v>
      </c>
    </row>
    <row r="121" spans="1:14" ht="20.100000000000001" customHeight="1" thickBot="1" x14ac:dyDescent="0.3">
      <c r="A121" s="5" t="s">
        <v>19</v>
      </c>
      <c r="B121" s="6"/>
      <c r="C121" s="39">
        <f t="shared" ref="C121:L121" si="237">C73/C25</f>
        <v>5.3955760221934037</v>
      </c>
      <c r="D121" s="151">
        <f t="shared" si="237"/>
        <v>5.1799325929553977</v>
      </c>
      <c r="E121" s="151">
        <f t="shared" si="237"/>
        <v>4.7635860641355796</v>
      </c>
      <c r="F121" s="151">
        <f t="shared" si="203"/>
        <v>4.9454734137691387</v>
      </c>
      <c r="G121" s="151">
        <f t="shared" si="203"/>
        <v>4.4667948936963802</v>
      </c>
      <c r="H121" s="151">
        <f t="shared" ref="H121:I121" si="238">H73/H25</f>
        <v>4.4946541404210185</v>
      </c>
      <c r="I121" s="151">
        <f t="shared" si="238"/>
        <v>5.6860525775392547</v>
      </c>
      <c r="J121" s="135">
        <f t="shared" si="237"/>
        <v>6.6808376744272184</v>
      </c>
      <c r="K121" s="151">
        <f t="shared" si="237"/>
        <v>6.1751223315629806</v>
      </c>
      <c r="L121" s="163">
        <f t="shared" si="237"/>
        <v>6.5528713814830182</v>
      </c>
      <c r="N121" s="23">
        <f t="shared" si="207"/>
        <v>6.1172723330393648E-2</v>
      </c>
    </row>
    <row r="122" spans="1:14" ht="20.100000000000001" customHeight="1" x14ac:dyDescent="0.25">
      <c r="A122" s="24"/>
      <c r="B122" t="s">
        <v>36</v>
      </c>
      <c r="C122" s="40">
        <f t="shared" ref="C122:L122" si="239">C74/C26</f>
        <v>8.5465300809799558</v>
      </c>
      <c r="D122" s="28">
        <f t="shared" si="239"/>
        <v>10.986867547585044</v>
      </c>
      <c r="E122" s="28">
        <f t="shared" si="239"/>
        <v>8.4069324817011086</v>
      </c>
      <c r="F122" s="28">
        <f t="shared" si="203"/>
        <v>8.1401663674342579</v>
      </c>
      <c r="G122" s="28">
        <f t="shared" si="203"/>
        <v>7.8997118247652534</v>
      </c>
      <c r="H122" s="28">
        <f t="shared" ref="H122:I122" si="240">H74/H26</f>
        <v>7.6815972604717064</v>
      </c>
      <c r="I122" s="28">
        <f t="shared" si="240"/>
        <v>10.433847994289065</v>
      </c>
      <c r="J122" s="136">
        <f t="shared" si="239"/>
        <v>12.083922886708219</v>
      </c>
      <c r="K122" s="28">
        <f t="shared" si="239"/>
        <v>10.676723714442474</v>
      </c>
      <c r="L122" s="164">
        <f t="shared" si="239"/>
        <v>12.377721935420849</v>
      </c>
      <c r="N122" s="30">
        <f t="shared" si="207"/>
        <v>0.15931837017356026</v>
      </c>
    </row>
    <row r="123" spans="1:14" ht="20.100000000000001" customHeight="1" thickBot="1" x14ac:dyDescent="0.3">
      <c r="A123" s="203"/>
      <c r="B123" t="s">
        <v>35</v>
      </c>
      <c r="C123" s="40">
        <f t="shared" ref="C123:L123" si="241">C75/C27</f>
        <v>3.0944530831492969</v>
      </c>
      <c r="D123" s="28">
        <f t="shared" si="241"/>
        <v>3.0633340492995158</v>
      </c>
      <c r="E123" s="28">
        <f t="shared" si="241"/>
        <v>3.1628049484462837</v>
      </c>
      <c r="F123" s="28">
        <f t="shared" si="241"/>
        <v>3.3549586599272225</v>
      </c>
      <c r="G123" s="28">
        <f t="shared" si="241"/>
        <v>3.5170287203947286</v>
      </c>
      <c r="H123" s="28">
        <f t="shared" ref="H123:I123" si="242">H75/H27</f>
        <v>3.7201652026273089</v>
      </c>
      <c r="I123" s="28">
        <f t="shared" si="242"/>
        <v>3.8275086841265833</v>
      </c>
      <c r="J123" s="136">
        <f t="shared" si="241"/>
        <v>4.1799686091186823</v>
      </c>
      <c r="K123" s="28">
        <f t="shared" si="241"/>
        <v>4.0154286989525545</v>
      </c>
      <c r="L123" s="164">
        <f t="shared" si="241"/>
        <v>4.1401996319970316</v>
      </c>
      <c r="N123" s="30">
        <f t="shared" si="207"/>
        <v>3.1072879734366645E-2</v>
      </c>
    </row>
    <row r="124" spans="1:14" ht="20.100000000000001" customHeight="1" thickBot="1" x14ac:dyDescent="0.3">
      <c r="A124" s="5" t="s">
        <v>84</v>
      </c>
      <c r="B124" s="6"/>
      <c r="C124" s="39">
        <f t="shared" ref="C124:L124" si="243">C76/C28</f>
        <v>5.2504744138606689</v>
      </c>
      <c r="D124" s="151">
        <f t="shared" si="243"/>
        <v>5.4676832997077218</v>
      </c>
      <c r="E124" s="151">
        <f t="shared" si="243"/>
        <v>4.886341132332082</v>
      </c>
      <c r="F124" s="151">
        <f t="shared" si="243"/>
        <v>6.1665436493752672</v>
      </c>
      <c r="G124" s="151">
        <f t="shared" si="243"/>
        <v>6.0749069674512794</v>
      </c>
      <c r="H124" s="151">
        <f t="shared" ref="H124:I124" si="244">H76/H28</f>
        <v>5.1573648389618274</v>
      </c>
      <c r="I124" s="151">
        <f t="shared" si="244"/>
        <v>5.1579336274420395</v>
      </c>
      <c r="J124" s="135">
        <f t="shared" si="243"/>
        <v>5.7375567440857367</v>
      </c>
      <c r="K124" s="151">
        <f t="shared" si="243"/>
        <v>4.9893464731670267</v>
      </c>
      <c r="L124" s="163">
        <f t="shared" si="243"/>
        <v>7.2628070465532453</v>
      </c>
      <c r="N124" s="23">
        <f t="shared" si="207"/>
        <v>0.45566299827302265</v>
      </c>
    </row>
    <row r="125" spans="1:14" ht="20.100000000000001" customHeight="1" x14ac:dyDescent="0.25">
      <c r="A125" s="24"/>
      <c r="B125" t="s">
        <v>36</v>
      </c>
      <c r="C125" s="40">
        <f t="shared" ref="C125:L125" si="245">C77/C29</f>
        <v>8.8219907864146805</v>
      </c>
      <c r="D125" s="28">
        <f t="shared" si="245"/>
        <v>7.9278075188695167</v>
      </c>
      <c r="E125" s="28">
        <f t="shared" si="245"/>
        <v>5.3059111054299448</v>
      </c>
      <c r="F125" s="28">
        <f t="shared" si="245"/>
        <v>7.4216689735864705</v>
      </c>
      <c r="G125" s="28">
        <f t="shared" si="245"/>
        <v>7.9880684466342631</v>
      </c>
      <c r="H125" s="28">
        <f t="shared" ref="H125:I125" si="246">H77/H29</f>
        <v>7.3332827086244254</v>
      </c>
      <c r="I125" s="28">
        <f t="shared" si="246"/>
        <v>7.1879358790372274</v>
      </c>
      <c r="J125" s="136">
        <f t="shared" si="245"/>
        <v>8.3084606659911415</v>
      </c>
      <c r="K125" s="28">
        <f t="shared" si="245"/>
        <v>7.003004615851137</v>
      </c>
      <c r="L125" s="164">
        <f t="shared" si="245"/>
        <v>9.8156852334319069</v>
      </c>
      <c r="N125" s="30">
        <f t="shared" si="207"/>
        <v>0.40163912090166742</v>
      </c>
    </row>
    <row r="126" spans="1:14" ht="20.100000000000001" customHeight="1" thickBot="1" x14ac:dyDescent="0.3">
      <c r="A126" s="203"/>
      <c r="B126" t="s">
        <v>35</v>
      </c>
      <c r="C126" s="40">
        <f t="shared" ref="C126:L126" si="247">C78/C30</f>
        <v>3.6242080016250129</v>
      </c>
      <c r="D126" s="28">
        <f t="shared" si="247"/>
        <v>3.8319918871902581</v>
      </c>
      <c r="E126" s="28">
        <f t="shared" si="247"/>
        <v>3.9938925411898385</v>
      </c>
      <c r="F126" s="28">
        <f t="shared" si="247"/>
        <v>3.769083871133954</v>
      </c>
      <c r="G126" s="28">
        <f t="shared" si="247"/>
        <v>3.9078958945571647</v>
      </c>
      <c r="H126" s="28">
        <f t="shared" ref="H126:I126" si="248">H78/H30</f>
        <v>3.7462922746351368</v>
      </c>
      <c r="I126" s="28">
        <f t="shared" si="248"/>
        <v>3.6057495175988348</v>
      </c>
      <c r="J126" s="136">
        <f t="shared" si="247"/>
        <v>3.7407064180499523</v>
      </c>
      <c r="K126" s="28">
        <f t="shared" si="247"/>
        <v>3.5249697824340256</v>
      </c>
      <c r="L126" s="164">
        <f t="shared" si="247"/>
        <v>4.105538733140766</v>
      </c>
      <c r="N126" s="30">
        <f t="shared" si="207"/>
        <v>0.16470182343119322</v>
      </c>
    </row>
    <row r="127" spans="1:14" ht="20.100000000000001" customHeight="1" thickBot="1" x14ac:dyDescent="0.3">
      <c r="A127" s="5" t="s">
        <v>9</v>
      </c>
      <c r="B127" s="6"/>
      <c r="C127" s="39">
        <f t="shared" ref="C127:L127" si="249">C79/C31</f>
        <v>4.2926865832174128</v>
      </c>
      <c r="D127" s="151">
        <f t="shared" si="249"/>
        <v>4.3303673697966829</v>
      </c>
      <c r="E127" s="151">
        <f t="shared" si="249"/>
        <v>4.5876927752226218</v>
      </c>
      <c r="F127" s="151">
        <f t="shared" si="249"/>
        <v>4.4357436801881249</v>
      </c>
      <c r="G127" s="151">
        <f t="shared" si="249"/>
        <v>3.9422888233019799</v>
      </c>
      <c r="H127" s="151">
        <f t="shared" ref="H127:I127" si="250">H79/H31</f>
        <v>4.5109499253330583</v>
      </c>
      <c r="I127" s="151">
        <f t="shared" si="250"/>
        <v>5.4726906978562226</v>
      </c>
      <c r="J127" s="135">
        <f t="shared" si="249"/>
        <v>5.696546621215905</v>
      </c>
      <c r="K127" s="151">
        <f t="shared" si="249"/>
        <v>5.8407728002384891</v>
      </c>
      <c r="L127" s="163">
        <f t="shared" si="249"/>
        <v>5.9113817140855263</v>
      </c>
      <c r="N127" s="23">
        <f t="shared" si="207"/>
        <v>1.2088967720873181E-2</v>
      </c>
    </row>
    <row r="128" spans="1:14" ht="20.100000000000001" customHeight="1" x14ac:dyDescent="0.25">
      <c r="A128" s="24"/>
      <c r="B128" t="s">
        <v>36</v>
      </c>
      <c r="C128" s="40">
        <f t="shared" ref="C128:L128" si="251">C80/C32</f>
        <v>8.6157584549226236</v>
      </c>
      <c r="D128" s="28">
        <f t="shared" si="251"/>
        <v>9.2267089803991489</v>
      </c>
      <c r="E128" s="28">
        <f t="shared" si="251"/>
        <v>10.043909773256988</v>
      </c>
      <c r="F128" s="28">
        <f t="shared" si="251"/>
        <v>9.7347836212761418</v>
      </c>
      <c r="G128" s="28">
        <f t="shared" si="251"/>
        <v>11.959347444545473</v>
      </c>
      <c r="H128" s="28">
        <f t="shared" ref="H128:I128" si="252">H80/H32</f>
        <v>11.144735654047807</v>
      </c>
      <c r="I128" s="28">
        <f t="shared" si="252"/>
        <v>11.44228570253193</v>
      </c>
      <c r="J128" s="136">
        <f t="shared" si="251"/>
        <v>12.096902550963208</v>
      </c>
      <c r="K128" s="28">
        <f t="shared" si="251"/>
        <v>11.827118375482959</v>
      </c>
      <c r="L128" s="164">
        <f t="shared" si="251"/>
        <v>12.539703027998817</v>
      </c>
      <c r="N128" s="30">
        <f t="shared" si="207"/>
        <v>6.0250065137845511E-2</v>
      </c>
    </row>
    <row r="129" spans="1:14" ht="20.100000000000001" customHeight="1" thickBot="1" x14ac:dyDescent="0.3">
      <c r="A129" s="203"/>
      <c r="B129" t="s">
        <v>35</v>
      </c>
      <c r="C129" s="40">
        <f t="shared" ref="C129:L129" si="253">C81/C33</f>
        <v>2.9725197434027817</v>
      </c>
      <c r="D129" s="28">
        <f t="shared" si="253"/>
        <v>3.0922176967130417</v>
      </c>
      <c r="E129" s="28">
        <f t="shared" si="253"/>
        <v>3.3400513414949007</v>
      </c>
      <c r="F129" s="28">
        <f t="shared" si="253"/>
        <v>3.3903876616029951</v>
      </c>
      <c r="G129" s="28">
        <f t="shared" si="253"/>
        <v>3.4138250342426928</v>
      </c>
      <c r="H129" s="28">
        <f t="shared" ref="H129:I129" si="254">H81/H33</f>
        <v>3.5315880702886275</v>
      </c>
      <c r="I129" s="28">
        <f t="shared" si="254"/>
        <v>3.7294134216566595</v>
      </c>
      <c r="J129" s="136">
        <f t="shared" si="253"/>
        <v>3.9026133268947074</v>
      </c>
      <c r="K129" s="28">
        <f t="shared" si="253"/>
        <v>3.8033473577568819</v>
      </c>
      <c r="L129" s="164">
        <f t="shared" si="253"/>
        <v>3.8425356679318048</v>
      </c>
      <c r="N129" s="30">
        <f t="shared" si="207"/>
        <v>1.030363689895396E-2</v>
      </c>
    </row>
    <row r="130" spans="1:14" ht="20.100000000000001" customHeight="1" thickBot="1" x14ac:dyDescent="0.3">
      <c r="A130" s="5" t="s">
        <v>12</v>
      </c>
      <c r="B130" s="6"/>
      <c r="C130" s="39">
        <f t="shared" ref="C130:L130" si="255">C82/C34</f>
        <v>3.7574468322224552</v>
      </c>
      <c r="D130" s="151">
        <f t="shared" si="255"/>
        <v>3.7704534225375128</v>
      </c>
      <c r="E130" s="151">
        <f t="shared" si="255"/>
        <v>3.7531063004621421</v>
      </c>
      <c r="F130" s="151">
        <f t="shared" si="255"/>
        <v>3.227103290015922</v>
      </c>
      <c r="G130" s="151">
        <f t="shared" si="255"/>
        <v>3.0751167331293332</v>
      </c>
      <c r="H130" s="151">
        <f t="shared" ref="H130:I130" si="256">H82/H34</f>
        <v>3.1149493838906142</v>
      </c>
      <c r="I130" s="151">
        <f t="shared" si="256"/>
        <v>3.6874054893353327</v>
      </c>
      <c r="J130" s="135">
        <f t="shared" si="255"/>
        <v>4.2321573371043568</v>
      </c>
      <c r="K130" s="151">
        <f t="shared" si="255"/>
        <v>3.8081387278979362</v>
      </c>
      <c r="L130" s="163">
        <f t="shared" si="255"/>
        <v>4.476765317593701</v>
      </c>
      <c r="N130" s="23">
        <f t="shared" si="207"/>
        <v>0.17557831724918321</v>
      </c>
    </row>
    <row r="131" spans="1:14" ht="20.100000000000001" customHeight="1" x14ac:dyDescent="0.25">
      <c r="A131" s="24"/>
      <c r="B131" t="s">
        <v>36</v>
      </c>
      <c r="C131" s="40">
        <f t="shared" ref="C131:L131" si="257">C83/C35</f>
        <v>6.5114133195300425</v>
      </c>
      <c r="D131" s="28">
        <f t="shared" si="257"/>
        <v>6.194533158108551</v>
      </c>
      <c r="E131" s="28">
        <f t="shared" si="257"/>
        <v>5.8572628598213905</v>
      </c>
      <c r="F131" s="28">
        <f t="shared" si="257"/>
        <v>4.6456746925895409</v>
      </c>
      <c r="G131" s="28">
        <f t="shared" si="257"/>
        <v>5.0539941688228893</v>
      </c>
      <c r="H131" s="28">
        <f t="shared" ref="H131:I131" si="258">H83/H35</f>
        <v>5.2067475807992807</v>
      </c>
      <c r="I131" s="28">
        <f t="shared" si="258"/>
        <v>5.680800942868439</v>
      </c>
      <c r="J131" s="136">
        <f t="shared" si="257"/>
        <v>6.2782890920911312</v>
      </c>
      <c r="K131" s="28">
        <f t="shared" si="257"/>
        <v>5.5809162464808058</v>
      </c>
      <c r="L131" s="164">
        <f t="shared" si="257"/>
        <v>6.427331656016487</v>
      </c>
      <c r="N131" s="30">
        <f t="shared" si="207"/>
        <v>0.1516624461206367</v>
      </c>
    </row>
    <row r="132" spans="1:14" ht="20.100000000000001" customHeight="1" thickBot="1" x14ac:dyDescent="0.3">
      <c r="A132" s="203"/>
      <c r="B132" t="s">
        <v>35</v>
      </c>
      <c r="C132" s="40">
        <f t="shared" ref="C132:L132" si="259">C84/C36</f>
        <v>2.5870780949019956</v>
      </c>
      <c r="D132" s="28">
        <f t="shared" si="259"/>
        <v>2.6597150384712642</v>
      </c>
      <c r="E132" s="28">
        <f t="shared" si="259"/>
        <v>2.8435620972733431</v>
      </c>
      <c r="F132" s="28">
        <f t="shared" si="259"/>
        <v>2.4043502291056851</v>
      </c>
      <c r="G132" s="28">
        <f t="shared" si="259"/>
        <v>2.4552654116817232</v>
      </c>
      <c r="H132" s="28">
        <f t="shared" ref="H132:I132" si="260">H84/H36</f>
        <v>2.5250854549770492</v>
      </c>
      <c r="I132" s="28">
        <f t="shared" si="260"/>
        <v>2.7056100592744396</v>
      </c>
      <c r="J132" s="136">
        <f t="shared" si="259"/>
        <v>3.0055920838742742</v>
      </c>
      <c r="K132" s="28">
        <f t="shared" si="259"/>
        <v>2.7870494673253576</v>
      </c>
      <c r="L132" s="164">
        <f t="shared" si="259"/>
        <v>3.0407404642610638</v>
      </c>
      <c r="N132" s="30">
        <f t="shared" si="207"/>
        <v>9.1024935118631148E-2</v>
      </c>
    </row>
    <row r="133" spans="1:14" ht="20.100000000000001" customHeight="1" thickBot="1" x14ac:dyDescent="0.3">
      <c r="A133" s="5" t="s">
        <v>11</v>
      </c>
      <c r="B133" s="6"/>
      <c r="C133" s="39">
        <f t="shared" ref="C133:L133" si="261">C85/C37</f>
        <v>3.4995901302247181</v>
      </c>
      <c r="D133" s="151">
        <f t="shared" si="261"/>
        <v>3.6172306493557351</v>
      </c>
      <c r="E133" s="151">
        <f t="shared" si="261"/>
        <v>3.6593951137034177</v>
      </c>
      <c r="F133" s="151">
        <f t="shared" si="261"/>
        <v>3.8105394511720654</v>
      </c>
      <c r="G133" s="151">
        <f t="shared" si="261"/>
        <v>3.4351980065023122</v>
      </c>
      <c r="H133" s="151">
        <f t="shared" ref="H133:I133" si="262">H85/H37</f>
        <v>3.5800973454808123</v>
      </c>
      <c r="I133" s="151">
        <f t="shared" si="262"/>
        <v>4.1434237485148371</v>
      </c>
      <c r="J133" s="135">
        <f t="shared" si="261"/>
        <v>4.337053997589627</v>
      </c>
      <c r="K133" s="151">
        <f t="shared" si="261"/>
        <v>4.0731659437463508</v>
      </c>
      <c r="L133" s="163">
        <f t="shared" si="261"/>
        <v>4.5266903657459174</v>
      </c>
      <c r="N133" s="23">
        <f t="shared" si="207"/>
        <v>0.11134445005754695</v>
      </c>
    </row>
    <row r="134" spans="1:14" ht="20.100000000000001" customHeight="1" x14ac:dyDescent="0.25">
      <c r="A134" s="24"/>
      <c r="B134" t="s">
        <v>36</v>
      </c>
      <c r="C134" s="40">
        <f t="shared" ref="C134:L134" si="263">C86/C38</f>
        <v>9.4593915192518825</v>
      </c>
      <c r="D134" s="28">
        <f t="shared" si="263"/>
        <v>9.8262393081334114</v>
      </c>
      <c r="E134" s="28">
        <f t="shared" si="263"/>
        <v>9.8714347596235577</v>
      </c>
      <c r="F134" s="28">
        <f t="shared" si="263"/>
        <v>9.5642067097241092</v>
      </c>
      <c r="G134" s="28">
        <f t="shared" si="263"/>
        <v>8.986912153786843</v>
      </c>
      <c r="H134" s="28">
        <f t="shared" ref="H134:I134" si="264">H86/H38</f>
        <v>9.5622009717787151</v>
      </c>
      <c r="I134" s="28">
        <f t="shared" si="264"/>
        <v>9.9665683004296852</v>
      </c>
      <c r="J134" s="136">
        <f t="shared" si="263"/>
        <v>9.7659946389499765</v>
      </c>
      <c r="K134" s="28">
        <f t="shared" si="263"/>
        <v>9.7373392393293585</v>
      </c>
      <c r="L134" s="164">
        <f t="shared" si="263"/>
        <v>10.613736189430117</v>
      </c>
      <c r="N134" s="30">
        <f t="shared" si="207"/>
        <v>9.0003740093697188E-2</v>
      </c>
    </row>
    <row r="135" spans="1:14" ht="20.100000000000001" customHeight="1" thickBot="1" x14ac:dyDescent="0.3">
      <c r="A135" s="203"/>
      <c r="B135" t="s">
        <v>35</v>
      </c>
      <c r="C135" s="40">
        <f t="shared" ref="C135:L135" si="265">C87/C39</f>
        <v>2.7053523323271169</v>
      </c>
      <c r="D135" s="28">
        <f t="shared" si="265"/>
        <v>2.8582163449429099</v>
      </c>
      <c r="E135" s="28">
        <f t="shared" si="265"/>
        <v>2.9886613293918165</v>
      </c>
      <c r="F135" s="28">
        <f t="shared" si="265"/>
        <v>3.0033512190316172</v>
      </c>
      <c r="G135" s="28">
        <f t="shared" si="265"/>
        <v>3.0311924516799711</v>
      </c>
      <c r="H135" s="28">
        <f t="shared" ref="H135:I135" si="266">H87/H39</f>
        <v>3.2037699739392358</v>
      </c>
      <c r="I135" s="28">
        <f t="shared" si="266"/>
        <v>3.4955745603704593</v>
      </c>
      <c r="J135" s="136">
        <f t="shared" si="265"/>
        <v>3.6013520874947651</v>
      </c>
      <c r="K135" s="28">
        <f t="shared" si="265"/>
        <v>3.428937278755253</v>
      </c>
      <c r="L135" s="164">
        <f t="shared" si="265"/>
        <v>3.5633028248110787</v>
      </c>
      <c r="N135" s="30">
        <f t="shared" si="207"/>
        <v>3.9185769564324638E-2</v>
      </c>
    </row>
    <row r="136" spans="1:14" ht="20.100000000000001" customHeight="1" thickBot="1" x14ac:dyDescent="0.3">
      <c r="A136" s="5" t="s">
        <v>6</v>
      </c>
      <c r="B136" s="6"/>
      <c r="C136" s="39">
        <f t="shared" ref="C136:L136" si="267">C88/C40</f>
        <v>4.721032914532131</v>
      </c>
      <c r="D136" s="151">
        <f t="shared" si="267"/>
        <v>5.2663767289432464</v>
      </c>
      <c r="E136" s="151">
        <f t="shared" si="267"/>
        <v>5.8535288582290521</v>
      </c>
      <c r="F136" s="151">
        <f t="shared" si="267"/>
        <v>6.0191776162717172</v>
      </c>
      <c r="G136" s="151">
        <f t="shared" si="267"/>
        <v>5.2187933177837289</v>
      </c>
      <c r="H136" s="151">
        <f t="shared" ref="H136:I136" si="268">H88/H40</f>
        <v>5.2995905110737507</v>
      </c>
      <c r="I136" s="151">
        <f t="shared" si="268"/>
        <v>6.0686872408855637</v>
      </c>
      <c r="J136" s="135">
        <f t="shared" si="267"/>
        <v>6.5199683540026472</v>
      </c>
      <c r="K136" s="151">
        <f t="shared" si="267"/>
        <v>6.3649401854233281</v>
      </c>
      <c r="L136" s="163">
        <f t="shared" si="267"/>
        <v>6.709841386278228</v>
      </c>
      <c r="N136" s="23">
        <f t="shared" si="207"/>
        <v>5.4187657826663578E-2</v>
      </c>
    </row>
    <row r="137" spans="1:14" ht="20.100000000000001" customHeight="1" x14ac:dyDescent="0.25">
      <c r="A137" s="24"/>
      <c r="B137" t="s">
        <v>36</v>
      </c>
      <c r="C137" s="40">
        <f t="shared" ref="C137:L137" si="269">C89/C41</f>
        <v>10.43620664331918</v>
      </c>
      <c r="D137" s="28">
        <f t="shared" si="269"/>
        <v>10.88841256916583</v>
      </c>
      <c r="E137" s="28">
        <f t="shared" si="269"/>
        <v>11.564204729106528</v>
      </c>
      <c r="F137" s="28">
        <f t="shared" si="269"/>
        <v>11.385769200869499</v>
      </c>
      <c r="G137" s="28">
        <f t="shared" si="269"/>
        <v>11.546971243508999</v>
      </c>
      <c r="H137" s="28">
        <f t="shared" ref="H137:I137" si="270">H89/H41</f>
        <v>11.892505266359258</v>
      </c>
      <c r="I137" s="28">
        <f t="shared" si="270"/>
        <v>12.362856051586007</v>
      </c>
      <c r="J137" s="136">
        <f t="shared" si="269"/>
        <v>13.065970051461024</v>
      </c>
      <c r="K137" s="28">
        <f t="shared" si="269"/>
        <v>12.612659635944489</v>
      </c>
      <c r="L137" s="223">
        <f t="shared" si="269"/>
        <v>13.839375263881093</v>
      </c>
      <c r="N137" s="30">
        <f t="shared" si="207"/>
        <v>9.7260662171570839E-2</v>
      </c>
    </row>
    <row r="138" spans="1:14" ht="20.100000000000001" customHeight="1" thickBot="1" x14ac:dyDescent="0.3">
      <c r="A138" s="203"/>
      <c r="B138" t="s">
        <v>35</v>
      </c>
      <c r="C138" s="40">
        <f t="shared" ref="C138:L138" si="271">C90/C42</f>
        <v>3.2203387361387796</v>
      </c>
      <c r="D138" s="28">
        <f t="shared" si="271"/>
        <v>3.5336721368834847</v>
      </c>
      <c r="E138" s="28">
        <f t="shared" si="271"/>
        <v>3.794407741231824</v>
      </c>
      <c r="F138" s="28">
        <f t="shared" si="271"/>
        <v>3.9585855236113172</v>
      </c>
      <c r="G138" s="28">
        <f t="shared" si="271"/>
        <v>4.0425965657700518</v>
      </c>
      <c r="H138" s="28">
        <f t="shared" ref="H138:I138" si="272">H90/H42</f>
        <v>4.2325026788254618</v>
      </c>
      <c r="I138" s="28">
        <f t="shared" si="272"/>
        <v>4.3937395805259589</v>
      </c>
      <c r="J138" s="136">
        <f t="shared" si="271"/>
        <v>4.4992655618060384</v>
      </c>
      <c r="K138" s="28">
        <f t="shared" si="271"/>
        <v>4.3862119873252299</v>
      </c>
      <c r="L138" s="164">
        <f t="shared" si="271"/>
        <v>4.3377156730675601</v>
      </c>
      <c r="N138" s="30">
        <f t="shared" si="207"/>
        <v>-1.1056536801643153E-2</v>
      </c>
    </row>
    <row r="139" spans="1:14" ht="20.100000000000001" customHeight="1" thickBot="1" x14ac:dyDescent="0.3">
      <c r="A139" s="5" t="s">
        <v>7</v>
      </c>
      <c r="B139" s="6"/>
      <c r="C139" s="39">
        <f t="shared" ref="C139:L139" si="273">C91/C43</f>
        <v>13.606317179877836</v>
      </c>
      <c r="D139" s="151">
        <f t="shared" si="273"/>
        <v>12.864860068951531</v>
      </c>
      <c r="E139" s="151">
        <f t="shared" si="273"/>
        <v>15.569859982213398</v>
      </c>
      <c r="F139" s="151">
        <f t="shared" si="273"/>
        <v>14.675860440346899</v>
      </c>
      <c r="G139" s="151">
        <f t="shared" si="273"/>
        <v>13.006134342999436</v>
      </c>
      <c r="H139" s="151">
        <f t="shared" ref="H139:I139" si="274">H91/H43</f>
        <v>12.607329984578895</v>
      </c>
      <c r="I139" s="151">
        <f t="shared" si="274"/>
        <v>13.321150915920587</v>
      </c>
      <c r="J139" s="135">
        <f t="shared" si="273"/>
        <v>14.549795211481836</v>
      </c>
      <c r="K139" s="151">
        <f t="shared" si="273"/>
        <v>13.047455311993058</v>
      </c>
      <c r="L139" s="163">
        <f t="shared" si="273"/>
        <v>16.031577927355286</v>
      </c>
      <c r="N139" s="23">
        <f t="shared" si="207"/>
        <v>0.22871299759266159</v>
      </c>
    </row>
    <row r="140" spans="1:14" ht="20.100000000000001" customHeight="1" x14ac:dyDescent="0.25">
      <c r="A140" s="24"/>
      <c r="B140" t="s">
        <v>36</v>
      </c>
      <c r="C140" s="40">
        <f t="shared" ref="C140:L140" si="275">C92/C44</f>
        <v>17.343538291795131</v>
      </c>
      <c r="D140" s="28">
        <f t="shared" si="275"/>
        <v>15.135612348541587</v>
      </c>
      <c r="E140" s="28">
        <f t="shared" si="275"/>
        <v>17.897327696503972</v>
      </c>
      <c r="F140" s="28">
        <f t="shared" si="275"/>
        <v>17.227658366505111</v>
      </c>
      <c r="G140" s="28">
        <f t="shared" si="275"/>
        <v>17.857502174372957</v>
      </c>
      <c r="H140" s="28">
        <f t="shared" ref="H140:I140" si="276">H92/H44</f>
        <v>18.798711710200049</v>
      </c>
      <c r="I140" s="28">
        <f t="shared" si="276"/>
        <v>18.15240406152612</v>
      </c>
      <c r="J140" s="136">
        <f t="shared" si="275"/>
        <v>19.263009675473711</v>
      </c>
      <c r="K140" s="28">
        <f t="shared" si="275"/>
        <v>17.9747981218439</v>
      </c>
      <c r="L140" s="164">
        <f t="shared" si="275"/>
        <v>20.844106758394005</v>
      </c>
      <c r="N140" s="30">
        <f t="shared" si="207"/>
        <v>0.15962953336667374</v>
      </c>
    </row>
    <row r="141" spans="1:14" ht="20.100000000000001" customHeight="1" thickBot="1" x14ac:dyDescent="0.3">
      <c r="A141" s="203"/>
      <c r="B141" t="s">
        <v>35</v>
      </c>
      <c r="C141" s="40">
        <f t="shared" ref="C141:L141" si="277">C93/C45</f>
        <v>5.7456459973539813</v>
      </c>
      <c r="D141" s="28">
        <f t="shared" si="277"/>
        <v>6.3598698970344749</v>
      </c>
      <c r="E141" s="28">
        <f t="shared" si="277"/>
        <v>6.435994581767444</v>
      </c>
      <c r="F141" s="28">
        <f t="shared" si="277"/>
        <v>6.9692724983047567</v>
      </c>
      <c r="G141" s="28">
        <f t="shared" si="277"/>
        <v>6.6667110355702084</v>
      </c>
      <c r="H141" s="28">
        <f t="shared" ref="H141:I141" si="278">H93/H45</f>
        <v>6.8066812227074234</v>
      </c>
      <c r="I141" s="28">
        <f t="shared" si="278"/>
        <v>7.2708390857380856</v>
      </c>
      <c r="J141" s="136">
        <f t="shared" si="277"/>
        <v>8.4229597443107185</v>
      </c>
      <c r="K141" s="28">
        <f t="shared" si="277"/>
        <v>7.1851991281949674</v>
      </c>
      <c r="L141" s="164">
        <f t="shared" si="277"/>
        <v>8.5061971223775981</v>
      </c>
      <c r="N141" s="30">
        <f t="shared" si="207"/>
        <v>0.18384987953903592</v>
      </c>
    </row>
    <row r="142" spans="1:14" ht="20.100000000000001" customHeight="1" x14ac:dyDescent="0.25">
      <c r="A142" s="460" t="s">
        <v>20</v>
      </c>
      <c r="B142" s="490"/>
      <c r="C142" s="224">
        <f t="shared" ref="C142:L142" si="279">C94/C46</f>
        <v>4.7569112942824816</v>
      </c>
      <c r="D142" s="225">
        <f t="shared" si="279"/>
        <v>5.1415914345030833</v>
      </c>
      <c r="E142" s="225">
        <f t="shared" si="279"/>
        <v>5.4155944930994329</v>
      </c>
      <c r="F142" s="225">
        <f t="shared" si="279"/>
        <v>5.4857998961083991</v>
      </c>
      <c r="G142" s="225">
        <f t="shared" si="279"/>
        <v>4.8047074816599187</v>
      </c>
      <c r="H142" s="225">
        <f t="shared" ref="H142:I142" si="280">H94/H46</f>
        <v>4.927343918472844</v>
      </c>
      <c r="I142" s="225">
        <f t="shared" si="280"/>
        <v>5.7982388198290273</v>
      </c>
      <c r="J142" s="226">
        <f t="shared" si="279"/>
        <v>6.2993390678779688</v>
      </c>
      <c r="K142" s="227">
        <f t="shared" si="279"/>
        <v>6.0768251318487145</v>
      </c>
      <c r="L142" s="228">
        <f t="shared" si="279"/>
        <v>6.7217436886903217</v>
      </c>
      <c r="N142" s="141">
        <f t="shared" si="207"/>
        <v>0.1061275489830341</v>
      </c>
    </row>
    <row r="143" spans="1:14" ht="20.100000000000001" customHeight="1" x14ac:dyDescent="0.25">
      <c r="A143" s="24"/>
      <c r="B143" t="s">
        <v>36</v>
      </c>
      <c r="C143" s="229">
        <f t="shared" ref="C143:L143" si="281">C95/C47</f>
        <v>9.8494977541431705</v>
      </c>
      <c r="D143" s="28">
        <f t="shared" si="281"/>
        <v>10.411404658338641</v>
      </c>
      <c r="E143" s="28">
        <f t="shared" si="281"/>
        <v>10.813566770358026</v>
      </c>
      <c r="F143" s="28">
        <f t="shared" si="281"/>
        <v>10.404073354368721</v>
      </c>
      <c r="G143" s="28">
        <f t="shared" si="281"/>
        <v>10.469578868030986</v>
      </c>
      <c r="H143" s="28">
        <f t="shared" ref="H143:I143" si="282">H95/H47</f>
        <v>10.653550547848225</v>
      </c>
      <c r="I143" s="28">
        <f t="shared" si="282"/>
        <v>11.413993070150322</v>
      </c>
      <c r="J143" s="230">
        <f t="shared" si="281"/>
        <v>12.13131957623669</v>
      </c>
      <c r="K143" s="40">
        <f t="shared" si="281"/>
        <v>11.557741877550351</v>
      </c>
      <c r="L143" s="164">
        <f t="shared" si="281"/>
        <v>12.824780481764233</v>
      </c>
      <c r="N143" s="30">
        <f t="shared" si="207"/>
        <v>0.10962683001901659</v>
      </c>
    </row>
    <row r="144" spans="1:14" ht="20.100000000000001" customHeight="1" thickBot="1" x14ac:dyDescent="0.3">
      <c r="A144" s="31"/>
      <c r="B144" s="25" t="s">
        <v>35</v>
      </c>
      <c r="C144" s="231">
        <f t="shared" ref="C144:L144" si="283">C96/C48</f>
        <v>3.2123307365165226</v>
      </c>
      <c r="D144" s="29">
        <f t="shared" si="283"/>
        <v>3.4169911944004991</v>
      </c>
      <c r="E144" s="29">
        <f t="shared" si="283"/>
        <v>3.594888865750693</v>
      </c>
      <c r="F144" s="29">
        <f t="shared" si="283"/>
        <v>3.6577742806699343</v>
      </c>
      <c r="G144" s="29">
        <f t="shared" si="283"/>
        <v>3.7299053053651443</v>
      </c>
      <c r="H144" s="29">
        <f t="shared" ref="H144:I144" si="284">H96/H48</f>
        <v>3.9196333056686998</v>
      </c>
      <c r="I144" s="29">
        <f t="shared" si="284"/>
        <v>4.1544177812803715</v>
      </c>
      <c r="J144" s="232">
        <f t="shared" si="283"/>
        <v>4.3460658069435336</v>
      </c>
      <c r="K144" s="41">
        <f t="shared" si="283"/>
        <v>4.1762790056564434</v>
      </c>
      <c r="L144" s="233">
        <f t="shared" si="283"/>
        <v>4.3288114681843934</v>
      </c>
      <c r="N144" s="34">
        <f t="shared" si="207"/>
        <v>3.6523532628293456E-2</v>
      </c>
    </row>
    <row r="146" spans="1:1" ht="15.75" x14ac:dyDescent="0.25">
      <c r="A146" s="99" t="s">
        <v>38</v>
      </c>
    </row>
  </sheetData>
  <mergeCells count="54">
    <mergeCell ref="F101:F102"/>
    <mergeCell ref="F5:F6"/>
    <mergeCell ref="Q5:Q6"/>
    <mergeCell ref="F53:F54"/>
    <mergeCell ref="Q53:Q54"/>
    <mergeCell ref="H5:H6"/>
    <mergeCell ref="J5:J6"/>
    <mergeCell ref="K5:L5"/>
    <mergeCell ref="G5:G6"/>
    <mergeCell ref="G53:G54"/>
    <mergeCell ref="G101:G102"/>
    <mergeCell ref="I5:I6"/>
    <mergeCell ref="I53:I54"/>
    <mergeCell ref="I101:I102"/>
    <mergeCell ref="A5:B6"/>
    <mergeCell ref="C5:C6"/>
    <mergeCell ref="D5:D6"/>
    <mergeCell ref="E5:E6"/>
    <mergeCell ref="C53:C54"/>
    <mergeCell ref="D53:D54"/>
    <mergeCell ref="E53:E54"/>
    <mergeCell ref="A46:B46"/>
    <mergeCell ref="Y5:Z5"/>
    <mergeCell ref="Y53:Z53"/>
    <mergeCell ref="N5:N6"/>
    <mergeCell ref="O5:O6"/>
    <mergeCell ref="P5:P6"/>
    <mergeCell ref="P53:P54"/>
    <mergeCell ref="V5:W5"/>
    <mergeCell ref="V53:W53"/>
    <mergeCell ref="U5:U6"/>
    <mergeCell ref="U53:U54"/>
    <mergeCell ref="S5:S6"/>
    <mergeCell ref="S53:S54"/>
    <mergeCell ref="R5:R6"/>
    <mergeCell ref="R53:R54"/>
    <mergeCell ref="T5:T6"/>
    <mergeCell ref="T53:T54"/>
    <mergeCell ref="A142:B142"/>
    <mergeCell ref="J101:J102"/>
    <mergeCell ref="N53:N54"/>
    <mergeCell ref="O53:O54"/>
    <mergeCell ref="N101:N102"/>
    <mergeCell ref="A101:B102"/>
    <mergeCell ref="C101:C102"/>
    <mergeCell ref="D101:D102"/>
    <mergeCell ref="E101:E102"/>
    <mergeCell ref="A53:B54"/>
    <mergeCell ref="K53:L53"/>
    <mergeCell ref="A94:B94"/>
    <mergeCell ref="K101:L101"/>
    <mergeCell ref="J53:J54"/>
    <mergeCell ref="H53:H54"/>
    <mergeCell ref="H101:H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N103:N105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N106:N108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N109:N111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N112:N114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N115:N117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N118:N120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N121:N123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N124:N126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N127:N129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N130:N132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N133:N135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N136:N138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N139:N141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N142:N144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Y46:Y48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Y94:Y96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Y7:Z9 Z46:Z48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Y10:Z12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Y13:Z15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Y16:Z18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Y19:Z21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Y22:Z24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Y25:Z27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Y28:Z30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Y34:Z36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Y40:Z42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Y55:Z57 Z94:Z96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Y58:Z60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Y61:Z63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Y64:Z66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Y67:Z69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Y70:Z72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Y73:Z75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Y76:Z78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Y79:Z81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Y82:Z84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Y85:Z87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Y88:Z90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Y91:Z93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C118"/>
  <sheetViews>
    <sheetView showGridLines="0" zoomScale="119" zoomScaleNormal="119" workbookViewId="0">
      <selection activeCell="L21" sqref="L21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9" width="13.42578125" customWidth="1"/>
    <col min="10" max="10" width="13.5703125" customWidth="1"/>
    <col min="11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71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(JAN-MAR)</v>
      </c>
    </row>
    <row r="4" spans="1:29" ht="15.75" thickBot="1" x14ac:dyDescent="0.3"/>
    <row r="5" spans="1:29" ht="24" customHeight="1" x14ac:dyDescent="0.25">
      <c r="A5" s="460" t="s">
        <v>78</v>
      </c>
      <c r="B5" s="482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64">
        <v>2019</v>
      </c>
      <c r="R5" s="464">
        <v>2020</v>
      </c>
      <c r="S5" s="464">
        <v>2021</v>
      </c>
      <c r="T5" s="464">
        <v>2022</v>
      </c>
      <c r="U5" s="468">
        <v>2023</v>
      </c>
      <c r="V5" s="470" t="str">
        <f>K5</f>
        <v>janeiro - março</v>
      </c>
      <c r="W5" s="471"/>
      <c r="Y5" s="504" t="s">
        <v>90</v>
      </c>
      <c r="Z5" s="505"/>
    </row>
    <row r="6" spans="1:29" ht="20.25" customHeight="1" thickBot="1" x14ac:dyDescent="0.3">
      <c r="A6" s="461"/>
      <c r="B6" s="483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484"/>
      <c r="R6" s="484"/>
      <c r="S6" s="484"/>
      <c r="T6" s="484"/>
      <c r="U6" s="498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77738334.099000022</v>
      </c>
      <c r="J7" s="14">
        <v>87767961.083000049</v>
      </c>
      <c r="K7" s="180">
        <v>20841071.999000005</v>
      </c>
      <c r="L7" s="179">
        <v>22223111.019999996</v>
      </c>
      <c r="M7" s="1"/>
      <c r="N7" s="134">
        <f t="shared" ref="N7:T7" si="0">C7/C28</f>
        <v>0.28645210339566635</v>
      </c>
      <c r="O7" s="21">
        <f t="shared" si="0"/>
        <v>0.29996382809659872</v>
      </c>
      <c r="P7" s="21">
        <f t="shared" si="0"/>
        <v>0.30810715382130371</v>
      </c>
      <c r="Q7" s="21">
        <f t="shared" si="0"/>
        <v>0.32051134028015688</v>
      </c>
      <c r="R7" s="259">
        <f t="shared" si="0"/>
        <v>0.19675932743408217</v>
      </c>
      <c r="S7" s="259">
        <f t="shared" si="0"/>
        <v>0.17975275068334365</v>
      </c>
      <c r="T7" s="259">
        <f t="shared" si="0"/>
        <v>0.28723861468863204</v>
      </c>
      <c r="U7" s="22">
        <f>J7/J28</f>
        <v>0.3170551530489033</v>
      </c>
      <c r="V7" s="20">
        <f>K7/K28</f>
        <v>0.32374669625457292</v>
      </c>
      <c r="W7" s="234">
        <f>L7/L28</f>
        <v>0.33852917386565123</v>
      </c>
      <c r="X7" s="1"/>
      <c r="Y7" s="64">
        <f>(L7-K7)/K7</f>
        <v>6.6313240560097061E-2</v>
      </c>
      <c r="Z7" s="101">
        <f>(W7-V7)*100</f>
        <v>1.4782477611078315</v>
      </c>
      <c r="AC7" s="1"/>
    </row>
    <row r="8" spans="1:29" ht="20.100000000000001" customHeight="1" x14ac:dyDescent="0.25">
      <c r="A8" s="24"/>
      <c r="B8" s="143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37927790.611000039</v>
      </c>
      <c r="J8" s="12">
        <v>43506975.278000012</v>
      </c>
      <c r="K8" s="10">
        <v>10521735.24</v>
      </c>
      <c r="L8" s="161">
        <v>10947368.309999995</v>
      </c>
      <c r="N8" s="77">
        <f t="shared" ref="N8:N16" si="1">C8/$C$7</f>
        <v>0.50785134524701436</v>
      </c>
      <c r="O8" s="18">
        <f t="shared" ref="O8:O16" si="2">D8/$D$7</f>
        <v>0.48465533325878635</v>
      </c>
      <c r="P8" s="18">
        <f t="shared" ref="P8:P16" si="3">E8/$E$7</f>
        <v>0.4847812779942749</v>
      </c>
      <c r="Q8" s="37">
        <f>F8/$F$7</f>
        <v>0.4878240133195923</v>
      </c>
      <c r="R8" s="37">
        <f>G8/$G$7</f>
        <v>0.49100119472763221</v>
      </c>
      <c r="S8" s="37">
        <f>H8/$H$7</f>
        <v>0.47548082032476663</v>
      </c>
      <c r="T8" s="37">
        <f>I8/$I$7</f>
        <v>0.48789044749401078</v>
      </c>
      <c r="U8" s="19">
        <f t="shared" ref="U8:U16" si="4">J8/$J$7</f>
        <v>0.49570452293925926</v>
      </c>
      <c r="V8" s="96">
        <f>K8/$K$7</f>
        <v>0.50485575984310471</v>
      </c>
      <c r="W8" s="78">
        <f>L8/$L$7</f>
        <v>0.49261187149484875</v>
      </c>
      <c r="Y8" s="107">
        <f t="shared" ref="Y8:Y38" si="5">(L8-K8)/K8</f>
        <v>4.0452744750873876E-2</v>
      </c>
      <c r="Z8" s="108">
        <f t="shared" ref="Z8:Z38" si="6">(W8-V8)*100</f>
        <v>-1.224388834825596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8057511.7009999966</v>
      </c>
      <c r="J9" s="12">
        <v>8389211.8100000061</v>
      </c>
      <c r="K9" s="10">
        <v>1835837.6199999999</v>
      </c>
      <c r="L9" s="161">
        <v>1794091.0010000004</v>
      </c>
      <c r="N9" s="77">
        <f t="shared" ref="N9:N15" si="7">C9/$C$7</f>
        <v>8.1480933699373773E-2</v>
      </c>
      <c r="O9" s="18">
        <f t="shared" ref="O9:O15" si="8">D9/$D$7</f>
        <v>9.0456010622157176E-2</v>
      </c>
      <c r="P9" s="18">
        <f t="shared" ref="P9:P15" si="9">E9/$E$7</f>
        <v>9.6272936594428302E-2</v>
      </c>
      <c r="Q9" s="37">
        <f t="shared" ref="Q9:Q16" si="10">F9/$F$7</f>
        <v>9.967642658477377E-2</v>
      </c>
      <c r="R9" s="37">
        <f t="shared" ref="R9:R16" si="11">G9/$G$7</f>
        <v>9.5472571074335696E-2</v>
      </c>
      <c r="S9" s="37">
        <f t="shared" ref="S9:S15" si="12">H9/$H$7</f>
        <v>0.10629074667605325</v>
      </c>
      <c r="T9" s="37">
        <f t="shared" ref="T9:T16" si="13">I9/$I$7</f>
        <v>0.1036491429149836</v>
      </c>
      <c r="U9" s="19">
        <f t="shared" ref="U9:U15" si="14">J9/$J$7</f>
        <v>9.5583988809612774E-2</v>
      </c>
      <c r="V9" s="96">
        <f t="shared" ref="V9:V15" si="15">K9/$K$7</f>
        <v>8.8087485139348248E-2</v>
      </c>
      <c r="W9" s="78">
        <f t="shared" ref="W9:W15" si="16">L9/$L$7</f>
        <v>8.0730866141350929E-2</v>
      </c>
      <c r="Y9" s="145">
        <f t="shared" ref="Y9:Y16" si="17">(L9-K9)/K9</f>
        <v>-2.2739821074153326E-2</v>
      </c>
      <c r="Z9" s="104">
        <f t="shared" ref="Z9:Z15" si="18">(W9-V9)*100</f>
        <v>-0.73566189979973196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13004.626</v>
      </c>
      <c r="J10" s="12">
        <v>14415.353999999998</v>
      </c>
      <c r="K10" s="10">
        <v>2969.0279999999998</v>
      </c>
      <c r="L10" s="161">
        <v>1890.3519999999999</v>
      </c>
      <c r="N10" s="77">
        <f t="shared" si="7"/>
        <v>4.6204847032767449E-4</v>
      </c>
      <c r="O10" s="18">
        <f t="shared" si="8"/>
        <v>5.843862074083186E-4</v>
      </c>
      <c r="P10" s="18">
        <f t="shared" si="9"/>
        <v>8.698610665474932E-4</v>
      </c>
      <c r="Q10" s="37">
        <f t="shared" si="10"/>
        <v>4.9262562202813701E-4</v>
      </c>
      <c r="R10" s="37">
        <f t="shared" si="11"/>
        <v>7.595220724637931E-4</v>
      </c>
      <c r="S10" s="37">
        <f t="shared" si="12"/>
        <v>5.8907623009543631E-4</v>
      </c>
      <c r="T10" s="37">
        <f t="shared" si="13"/>
        <v>1.6728717113282318E-4</v>
      </c>
      <c r="U10" s="19">
        <f t="shared" si="14"/>
        <v>1.6424392024292036E-4</v>
      </c>
      <c r="V10" s="96">
        <f t="shared" si="15"/>
        <v>1.4246042622675356E-4</v>
      </c>
      <c r="W10" s="78">
        <f t="shared" si="16"/>
        <v>8.5062437851241951E-5</v>
      </c>
      <c r="Y10" s="145">
        <f t="shared" si="17"/>
        <v>-0.36330947367286531</v>
      </c>
      <c r="Z10" s="104">
        <f t="shared" si="18"/>
        <v>-5.7397988375511612E-3</v>
      </c>
      <c r="AC10" s="1"/>
    </row>
    <row r="11" spans="1:29" ht="20.100000000000001" customHeight="1" x14ac:dyDescent="0.25">
      <c r="A11" s="24"/>
      <c r="B11" s="143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28910999.199999984</v>
      </c>
      <c r="J11" s="12">
        <v>32214310.684000038</v>
      </c>
      <c r="K11" s="10">
        <v>7483180.3240000028</v>
      </c>
      <c r="L11" s="161">
        <v>8810753.4699999988</v>
      </c>
      <c r="N11" s="77">
        <f t="shared" si="7"/>
        <v>0.37278068411818926</v>
      </c>
      <c r="O11" s="18">
        <f t="shared" si="8"/>
        <v>0.38336688964969906</v>
      </c>
      <c r="P11" s="18">
        <f t="shared" si="9"/>
        <v>0.37960659519369683</v>
      </c>
      <c r="Q11" s="37">
        <f t="shared" si="10"/>
        <v>0.37798126930653236</v>
      </c>
      <c r="R11" s="37">
        <f t="shared" si="11"/>
        <v>0.37237478389962381</v>
      </c>
      <c r="S11" s="37">
        <f t="shared" si="12"/>
        <v>0.38166489868146347</v>
      </c>
      <c r="T11" s="37">
        <f t="shared" si="13"/>
        <v>0.37190145036014965</v>
      </c>
      <c r="U11" s="19">
        <f t="shared" si="14"/>
        <v>0.36703952429219289</v>
      </c>
      <c r="V11" s="96">
        <f t="shared" si="15"/>
        <v>0.35905928084500932</v>
      </c>
      <c r="W11" s="78">
        <f t="shared" si="16"/>
        <v>0.39646804905355687</v>
      </c>
      <c r="Y11" s="145">
        <f t="shared" si="17"/>
        <v>0.17740761127220372</v>
      </c>
      <c r="Z11" s="104">
        <f t="shared" si="18"/>
        <v>3.7408768208547549</v>
      </c>
    </row>
    <row r="12" spans="1:29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2453433.463</v>
      </c>
      <c r="J12" s="12">
        <v>3206255.9060000009</v>
      </c>
      <c r="K12" s="10">
        <v>871609.94900000014</v>
      </c>
      <c r="L12" s="161">
        <v>584022.71900000004</v>
      </c>
      <c r="N12" s="77">
        <f t="shared" si="7"/>
        <v>3.2910048449455186E-2</v>
      </c>
      <c r="O12" s="18">
        <f t="shared" si="8"/>
        <v>3.8843785785831884E-2</v>
      </c>
      <c r="P12" s="18">
        <f t="shared" si="9"/>
        <v>3.6749381056613524E-2</v>
      </c>
      <c r="Q12" s="37">
        <f t="shared" si="10"/>
        <v>2.9995900130548033E-2</v>
      </c>
      <c r="R12" s="37">
        <f t="shared" si="11"/>
        <v>3.5456544759316956E-2</v>
      </c>
      <c r="S12" s="37">
        <f t="shared" si="12"/>
        <v>3.1092636678058734E-2</v>
      </c>
      <c r="T12" s="37">
        <f t="shared" si="13"/>
        <v>3.1560149718098465E-2</v>
      </c>
      <c r="U12" s="19">
        <f t="shared" si="14"/>
        <v>3.6531051495749367E-2</v>
      </c>
      <c r="V12" s="96">
        <f t="shared" si="15"/>
        <v>4.1821742616781982E-2</v>
      </c>
      <c r="W12" s="78">
        <f t="shared" si="16"/>
        <v>2.6279971263897334E-2</v>
      </c>
      <c r="Y12" s="145">
        <f t="shared" si="17"/>
        <v>-0.3299494577017501</v>
      </c>
      <c r="Z12" s="104">
        <f t="shared" si="18"/>
        <v>-1.5541771352884648</v>
      </c>
    </row>
    <row r="13" spans="1:29" ht="20.100000000000001" customHeight="1" x14ac:dyDescent="0.25">
      <c r="A13" s="24"/>
      <c r="B13" s="143" t="s">
        <v>82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5506.1970000000001</v>
      </c>
      <c r="J13" s="12">
        <v>7866.3799999999992</v>
      </c>
      <c r="K13" s="10">
        <v>1062.213</v>
      </c>
      <c r="L13" s="161">
        <v>673.63599999999997</v>
      </c>
      <c r="N13" s="77">
        <f t="shared" si="7"/>
        <v>0</v>
      </c>
      <c r="O13" s="18">
        <f t="shared" si="8"/>
        <v>0</v>
      </c>
      <c r="P13" s="18">
        <f t="shared" si="9"/>
        <v>0</v>
      </c>
      <c r="Q13" s="37">
        <f t="shared" si="10"/>
        <v>0</v>
      </c>
      <c r="R13" s="37">
        <f t="shared" si="11"/>
        <v>0</v>
      </c>
      <c r="S13" s="37">
        <f t="shared" si="12"/>
        <v>1.4752001613118284E-4</v>
      </c>
      <c r="T13" s="37">
        <f t="shared" si="13"/>
        <v>7.0829881599827451E-5</v>
      </c>
      <c r="U13" s="19">
        <f t="shared" si="14"/>
        <v>8.9627010846941659E-5</v>
      </c>
      <c r="V13" s="96">
        <f t="shared" si="15"/>
        <v>5.0967291896067872E-5</v>
      </c>
      <c r="W13" s="78">
        <f t="shared" si="16"/>
        <v>3.0312407627975757E-5</v>
      </c>
      <c r="Y13" s="145">
        <f t="shared" si="17"/>
        <v>-0.36581834340193542</v>
      </c>
      <c r="Z13" s="104">
        <f t="shared" si="18"/>
        <v>-2.0654884268092115E-3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>
        <v>0</v>
      </c>
      <c r="J14" s="12">
        <v>0</v>
      </c>
      <c r="K14" s="10">
        <v>0</v>
      </c>
      <c r="L14" s="161">
        <v>0</v>
      </c>
      <c r="N14" s="77">
        <f t="shared" si="7"/>
        <v>0</v>
      </c>
      <c r="O14" s="18">
        <f t="shared" si="8"/>
        <v>0</v>
      </c>
      <c r="P14" s="18">
        <f t="shared" si="9"/>
        <v>0</v>
      </c>
      <c r="Q14" s="37">
        <f t="shared" si="10"/>
        <v>1.3049982340481371E-5</v>
      </c>
      <c r="R14" s="37">
        <f t="shared" si="11"/>
        <v>1.0884192696422942E-5</v>
      </c>
      <c r="S14" s="37">
        <f t="shared" si="12"/>
        <v>0</v>
      </c>
      <c r="T14" s="37">
        <f t="shared" si="13"/>
        <v>0</v>
      </c>
      <c r="U14" s="19">
        <f t="shared" si="14"/>
        <v>0</v>
      </c>
      <c r="V14" s="96">
        <f t="shared" si="15"/>
        <v>0</v>
      </c>
      <c r="W14" s="78">
        <f t="shared" si="16"/>
        <v>0</v>
      </c>
      <c r="Y14" s="145" t="e">
        <f t="shared" si="17"/>
        <v>#DIV/0!</v>
      </c>
      <c r="Z14" s="104">
        <f t="shared" si="18"/>
        <v>0</v>
      </c>
      <c r="AC14" s="1"/>
    </row>
    <row r="15" spans="1:29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>
        <v>0</v>
      </c>
      <c r="J15" s="12">
        <v>0</v>
      </c>
      <c r="K15" s="10">
        <v>0</v>
      </c>
      <c r="L15" s="161">
        <v>0</v>
      </c>
      <c r="N15" s="77">
        <f t="shared" si="7"/>
        <v>0</v>
      </c>
      <c r="O15" s="18">
        <f t="shared" si="8"/>
        <v>0</v>
      </c>
      <c r="P15" s="18">
        <f t="shared" si="9"/>
        <v>0</v>
      </c>
      <c r="Q15" s="37">
        <f t="shared" si="10"/>
        <v>0</v>
      </c>
      <c r="R15" s="37">
        <f t="shared" si="11"/>
        <v>0</v>
      </c>
      <c r="S15" s="37">
        <f t="shared" si="12"/>
        <v>0</v>
      </c>
      <c r="T15" s="37">
        <f t="shared" si="13"/>
        <v>0</v>
      </c>
      <c r="U15" s="19">
        <f t="shared" si="14"/>
        <v>0</v>
      </c>
      <c r="V15" s="96">
        <f t="shared" si="15"/>
        <v>0</v>
      </c>
      <c r="W15" s="78">
        <f t="shared" si="16"/>
        <v>0</v>
      </c>
      <c r="Y15" s="145"/>
      <c r="Z15" s="104">
        <f t="shared" si="18"/>
        <v>0</v>
      </c>
    </row>
    <row r="16" spans="1:29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370088.30099999998</v>
      </c>
      <c r="J16" s="12">
        <v>428629.31600000005</v>
      </c>
      <c r="K16" s="10">
        <v>124677.625</v>
      </c>
      <c r="L16" s="161">
        <v>84311.532000000007</v>
      </c>
      <c r="N16" s="77">
        <f t="shared" si="1"/>
        <v>4.5149400156396929E-3</v>
      </c>
      <c r="O16" s="18">
        <f t="shared" si="2"/>
        <v>2.093594476117208E-3</v>
      </c>
      <c r="P16" s="18">
        <f t="shared" si="3"/>
        <v>1.7199480944389406E-3</v>
      </c>
      <c r="Q16" s="37">
        <f t="shared" si="10"/>
        <v>4.0167150541849505E-3</v>
      </c>
      <c r="R16" s="37">
        <f t="shared" si="11"/>
        <v>4.9244992739311119E-3</v>
      </c>
      <c r="S16" s="37">
        <f t="shared" ref="S16" si="19">H16/$H$7</f>
        <v>4.7343013934313003E-3</v>
      </c>
      <c r="T16" s="37">
        <f t="shared" si="13"/>
        <v>4.7606924600248225E-3</v>
      </c>
      <c r="U16" s="19">
        <f t="shared" si="4"/>
        <v>4.8836649582716819E-3</v>
      </c>
      <c r="V16" s="96">
        <f t="shared" ref="V16" si="20">K16/$K$7</f>
        <v>5.9823038376328377E-3</v>
      </c>
      <c r="W16" s="78">
        <f t="shared" ref="W16" si="21">L16/$L$7</f>
        <v>3.7938672008668217E-3</v>
      </c>
      <c r="Y16" s="145">
        <f t="shared" si="17"/>
        <v>-0.32376373066137565</v>
      </c>
      <c r="Z16" s="106">
        <f t="shared" si="6"/>
        <v>-0.2188436636766016</v>
      </c>
    </row>
    <row r="17" spans="1:29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2">SUM(E18:E27)</f>
        <v>182724896</v>
      </c>
      <c r="F17" s="14">
        <f t="shared" si="22"/>
        <v>189095794</v>
      </c>
      <c r="G17" s="14">
        <f t="shared" si="22"/>
        <v>201413430</v>
      </c>
      <c r="H17" s="14">
        <v>209105272</v>
      </c>
      <c r="I17" s="14">
        <v>192901928.46900016</v>
      </c>
      <c r="J17" s="14">
        <v>189054415.84100002</v>
      </c>
      <c r="K17" s="13">
        <v>43533552.484000027</v>
      </c>
      <c r="L17" s="160">
        <v>43422962.451999977</v>
      </c>
      <c r="M17" s="1"/>
      <c r="N17" s="134">
        <f t="shared" ref="N17:T17" si="23">C17/C28</f>
        <v>0.71354789660433371</v>
      </c>
      <c r="O17" s="21">
        <f t="shared" si="23"/>
        <v>0.70003617190340128</v>
      </c>
      <c r="P17" s="21">
        <f t="shared" si="23"/>
        <v>0.69189284617869629</v>
      </c>
      <c r="Q17" s="21">
        <f t="shared" si="23"/>
        <v>0.67948865971984318</v>
      </c>
      <c r="R17" s="259">
        <f t="shared" si="23"/>
        <v>0.8032406725659178</v>
      </c>
      <c r="S17" s="259">
        <f t="shared" si="23"/>
        <v>0.82024724931665638</v>
      </c>
      <c r="T17" s="259">
        <f t="shared" si="23"/>
        <v>0.7127613853113679</v>
      </c>
      <c r="U17" s="22">
        <f>J17/J28</f>
        <v>0.68294484695109658</v>
      </c>
      <c r="V17" s="20">
        <f>K17/K28</f>
        <v>0.67625330374542703</v>
      </c>
      <c r="W17" s="234">
        <f>L17/L28</f>
        <v>0.66147082613434871</v>
      </c>
      <c r="X17" s="1"/>
      <c r="Y17" s="64">
        <f t="shared" si="5"/>
        <v>-2.5403401672926952E-3</v>
      </c>
      <c r="Z17" s="101">
        <f t="shared" si="6"/>
        <v>-1.4782477611078315</v>
      </c>
      <c r="AC17" s="26"/>
    </row>
    <row r="18" spans="1:29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67851140.061000049</v>
      </c>
      <c r="J18" s="12">
        <v>65511039.101000071</v>
      </c>
      <c r="K18" s="10">
        <v>16060581.984999999</v>
      </c>
      <c r="L18" s="161">
        <v>15482509.07599999</v>
      </c>
      <c r="N18" s="77">
        <f t="shared" ref="N18:N27" si="24">C18/$C$17</f>
        <v>0.34481416656340397</v>
      </c>
      <c r="O18" s="18">
        <f t="shared" ref="O18:O27" si="25">D18/$D$17</f>
        <v>0.35125840658512225</v>
      </c>
      <c r="P18" s="18">
        <f t="shared" ref="P18:P27" si="26">E18/$E$17</f>
        <v>0.34437343994985775</v>
      </c>
      <c r="Q18" s="37">
        <f>F18/$F$17</f>
        <v>0.36194853175845887</v>
      </c>
      <c r="R18" s="37">
        <f>G18/$G$17</f>
        <v>0.37374223258101508</v>
      </c>
      <c r="S18" s="37">
        <f>H18/$H$17</f>
        <v>0.35750839892740727</v>
      </c>
      <c r="T18" s="37">
        <f>I18/$I$17</f>
        <v>0.35173904480640744</v>
      </c>
      <c r="U18" s="19">
        <f t="shared" ref="U18:U27" si="27">J18/$J$17</f>
        <v>0.3465194865170283</v>
      </c>
      <c r="V18" s="96">
        <f>K18/$K$17</f>
        <v>0.36892422209059961</v>
      </c>
      <c r="W18" s="78">
        <f>L18/$L$17</f>
        <v>0.3565511932336366</v>
      </c>
      <c r="Y18" s="107">
        <f t="shared" si="5"/>
        <v>-3.599327281787848E-2</v>
      </c>
      <c r="Z18" s="108">
        <f t="shared" si="6"/>
        <v>-1.2373028856963009</v>
      </c>
      <c r="AC18" s="2"/>
    </row>
    <row r="19" spans="1:29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293469.674</v>
      </c>
      <c r="J19" s="12">
        <v>214368.35899999997</v>
      </c>
      <c r="K19" s="10">
        <v>44034.343000000001</v>
      </c>
      <c r="L19" s="161">
        <v>60624.866000000009</v>
      </c>
      <c r="N19" s="77">
        <f t="shared" si="24"/>
        <v>3.0968170750664194E-4</v>
      </c>
      <c r="O19" s="18">
        <f t="shared" si="25"/>
        <v>2.3513989456105957E-4</v>
      </c>
      <c r="P19" s="18">
        <f t="shared" si="26"/>
        <v>1.2063490242730799E-4</v>
      </c>
      <c r="Q19" s="37">
        <f t="shared" ref="Q19:Q27" si="28">F19/$F$17</f>
        <v>2.6940842481139478E-4</v>
      </c>
      <c r="R19" s="37">
        <f t="shared" ref="R19:R27" si="29">G19/$G$17</f>
        <v>2.2093859381670824E-4</v>
      </c>
      <c r="S19" s="37">
        <f t="shared" ref="S19:S27" si="30">H19/$H$17</f>
        <v>1.1335438735375356E-4</v>
      </c>
      <c r="T19" s="37">
        <f t="shared" ref="T19:T27" si="31">I19/$I$17</f>
        <v>1.5213413174724241E-3</v>
      </c>
      <c r="U19" s="19">
        <f t="shared" si="27"/>
        <v>1.1338976561134106E-3</v>
      </c>
      <c r="V19" s="96">
        <f t="shared" ref="V19:V27" si="32">K19/$K$17</f>
        <v>1.0115035527179647E-3</v>
      </c>
      <c r="W19" s="78">
        <f t="shared" ref="W19:W27" si="33">L19/$L$17</f>
        <v>1.3961476273530423E-3</v>
      </c>
      <c r="Y19" s="145">
        <f t="shared" si="5"/>
        <v>0.37676326861513543</v>
      </c>
      <c r="Z19" s="104">
        <f t="shared" si="6"/>
        <v>3.8464407463507759E-2</v>
      </c>
      <c r="AC19" s="2"/>
    </row>
    <row r="20" spans="1:29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>
        <v>0</v>
      </c>
      <c r="J20" s="12">
        <v>0</v>
      </c>
      <c r="K20" s="10">
        <v>0</v>
      </c>
      <c r="L20" s="161">
        <v>0</v>
      </c>
      <c r="N20" s="77">
        <f t="shared" si="24"/>
        <v>0</v>
      </c>
      <c r="O20" s="18">
        <f t="shared" si="25"/>
        <v>0</v>
      </c>
      <c r="P20" s="18">
        <f t="shared" si="26"/>
        <v>0</v>
      </c>
      <c r="Q20" s="37">
        <f t="shared" si="28"/>
        <v>1.0259350348109805E-6</v>
      </c>
      <c r="R20" s="37">
        <f t="shared" si="29"/>
        <v>1.0048982334494775E-5</v>
      </c>
      <c r="S20" s="37">
        <f t="shared" si="30"/>
        <v>6.7908378704100777E-7</v>
      </c>
      <c r="T20" s="37">
        <f t="shared" si="31"/>
        <v>0</v>
      </c>
      <c r="U20" s="19">
        <f t="shared" si="27"/>
        <v>0</v>
      </c>
      <c r="V20" s="96">
        <f t="shared" si="32"/>
        <v>0</v>
      </c>
      <c r="W20" s="78">
        <f t="shared" si="33"/>
        <v>0</v>
      </c>
      <c r="Y20" s="145" t="e">
        <f t="shared" si="5"/>
        <v>#DIV/0!</v>
      </c>
      <c r="Z20" s="104">
        <f t="shared" si="6"/>
        <v>0</v>
      </c>
      <c r="AC20" s="26"/>
    </row>
    <row r="21" spans="1:29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100655180.61900011</v>
      </c>
      <c r="J21" s="12">
        <v>98754270.240999937</v>
      </c>
      <c r="K21" s="10">
        <v>21697329.21900003</v>
      </c>
      <c r="L21" s="161">
        <v>22196533.557999976</v>
      </c>
      <c r="N21" s="77">
        <f t="shared" si="24"/>
        <v>0.49194456878548803</v>
      </c>
      <c r="O21" s="18">
        <f t="shared" si="25"/>
        <v>0.49383299616236626</v>
      </c>
      <c r="P21" s="18">
        <f t="shared" si="26"/>
        <v>0.51053461811793832</v>
      </c>
      <c r="Q21" s="37">
        <f t="shared" si="28"/>
        <v>0.50245366642052336</v>
      </c>
      <c r="R21" s="37">
        <f t="shared" si="29"/>
        <v>0.49013873106674166</v>
      </c>
      <c r="S21" s="37">
        <f t="shared" si="30"/>
        <v>0.50685591513924144</v>
      </c>
      <c r="T21" s="37">
        <f t="shared" si="31"/>
        <v>0.52179457933815143</v>
      </c>
      <c r="U21" s="19">
        <f t="shared" si="27"/>
        <v>0.52235897163097744</v>
      </c>
      <c r="V21" s="96">
        <f t="shared" si="32"/>
        <v>0.4984047471654075</v>
      </c>
      <c r="W21" s="78">
        <f t="shared" si="33"/>
        <v>0.51117041087503334</v>
      </c>
      <c r="Y21" s="145">
        <f t="shared" si="5"/>
        <v>2.3007639970858709E-2</v>
      </c>
      <c r="Z21" s="104">
        <f t="shared" si="6"/>
        <v>1.2765663709625841</v>
      </c>
      <c r="AC21" s="2"/>
    </row>
    <row r="22" spans="1:29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3857454.737999999</v>
      </c>
      <c r="J22" s="12">
        <v>3719263.0209999988</v>
      </c>
      <c r="K22" s="10">
        <v>806822.0290000001</v>
      </c>
      <c r="L22" s="161">
        <v>877867.64100000006</v>
      </c>
      <c r="N22" s="77">
        <f t="shared" si="24"/>
        <v>2.2724630047019325E-2</v>
      </c>
      <c r="O22" s="18">
        <f t="shared" si="25"/>
        <v>2.4959462742282706E-2</v>
      </c>
      <c r="P22" s="18">
        <f t="shared" si="26"/>
        <v>2.1766902524328158E-2</v>
      </c>
      <c r="Q22" s="37">
        <f t="shared" si="28"/>
        <v>1.9799308703820243E-2</v>
      </c>
      <c r="R22" s="37">
        <f t="shared" si="29"/>
        <v>2.1002243991376346E-2</v>
      </c>
      <c r="S22" s="37">
        <f t="shared" si="30"/>
        <v>2.1912584776915621E-2</v>
      </c>
      <c r="T22" s="37">
        <f t="shared" si="31"/>
        <v>1.9996973429013187E-2</v>
      </c>
      <c r="U22" s="19">
        <f t="shared" si="27"/>
        <v>1.9672976187596704E-2</v>
      </c>
      <c r="V22" s="96">
        <f t="shared" si="32"/>
        <v>1.8533337689280768E-2</v>
      </c>
      <c r="W22" s="78">
        <f t="shared" si="33"/>
        <v>2.0216668587971182E-2</v>
      </c>
      <c r="Y22" s="145">
        <f t="shared" si="5"/>
        <v>8.8056113301784866E-2</v>
      </c>
      <c r="Z22" s="104">
        <f t="shared" si="6"/>
        <v>0.16833308986904139</v>
      </c>
      <c r="AC22" s="2"/>
    </row>
    <row r="23" spans="1:29" ht="20.100000000000001" customHeight="1" x14ac:dyDescent="0.25">
      <c r="A23" s="24"/>
      <c r="B23" t="s">
        <v>82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28232.705000000002</v>
      </c>
      <c r="J23" s="12">
        <v>19754.632000000001</v>
      </c>
      <c r="K23" s="10">
        <v>3543.0480000000002</v>
      </c>
      <c r="L23" s="161">
        <v>3379.2719999999999</v>
      </c>
      <c r="N23" s="77">
        <f t="shared" ref="N23:N26" si="34">C23/$C$17</f>
        <v>0</v>
      </c>
      <c r="O23" s="18">
        <f t="shared" ref="O23:O26" si="35">D23/$D$17</f>
        <v>0</v>
      </c>
      <c r="P23" s="18">
        <f t="shared" ref="P23:P26" si="36">E23/$E$17</f>
        <v>0</v>
      </c>
      <c r="Q23" s="37">
        <f t="shared" ref="Q23:Q26" si="37">F23/$F$17</f>
        <v>0</v>
      </c>
      <c r="R23" s="37">
        <f t="shared" si="29"/>
        <v>0</v>
      </c>
      <c r="S23" s="37">
        <f t="shared" ref="S23:S26" si="38">H23/$H$17</f>
        <v>8.9179960991131772E-5</v>
      </c>
      <c r="T23" s="37">
        <f t="shared" si="31"/>
        <v>1.4635781624410807E-4</v>
      </c>
      <c r="U23" s="19">
        <f t="shared" ref="U23:U26" si="39">J23/$J$17</f>
        <v>1.0449177773564513E-4</v>
      </c>
      <c r="V23" s="96">
        <f t="shared" ref="V23:V26" si="40">K23/$K$17</f>
        <v>8.1386604075148325E-5</v>
      </c>
      <c r="W23" s="78">
        <f t="shared" ref="W23:W26" si="41">L23/$L$17</f>
        <v>7.7822235268620125E-5</v>
      </c>
      <c r="Y23" s="145">
        <f t="shared" ref="Y23" si="42">(L23-K23)/K23</f>
        <v>-4.6224606609902061E-2</v>
      </c>
      <c r="Z23" s="104">
        <f t="shared" ref="Z23:Z26" si="43">(W23-V23)*100</f>
        <v>-3.5643688065281994E-4</v>
      </c>
      <c r="AC23" s="2"/>
    </row>
    <row r="24" spans="1:29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12">
        <v>6268.2470000000003</v>
      </c>
      <c r="K24" s="10">
        <v>110.571</v>
      </c>
      <c r="L24" s="161">
        <v>491.15800000000002</v>
      </c>
      <c r="N24" s="77">
        <f t="shared" si="34"/>
        <v>0</v>
      </c>
      <c r="O24" s="18">
        <f t="shared" si="35"/>
        <v>0</v>
      </c>
      <c r="P24" s="18">
        <f t="shared" si="36"/>
        <v>1.455740327798572E-6</v>
      </c>
      <c r="Q24" s="37">
        <f t="shared" si="37"/>
        <v>1.1687198076970449E-6</v>
      </c>
      <c r="R24" s="37">
        <f t="shared" si="29"/>
        <v>1.9363157660340723E-7</v>
      </c>
      <c r="S24" s="37">
        <f t="shared" si="38"/>
        <v>4.8827080744286547E-6</v>
      </c>
      <c r="T24" s="37">
        <f t="shared" si="31"/>
        <v>6.1170876277145608E-6</v>
      </c>
      <c r="U24" s="19">
        <f t="shared" si="39"/>
        <v>3.3155782011840276E-5</v>
      </c>
      <c r="V24" s="96">
        <f t="shared" si="40"/>
        <v>2.5399029872565163E-6</v>
      </c>
      <c r="W24" s="78">
        <f t="shared" si="41"/>
        <v>1.1311020074757204E-5</v>
      </c>
      <c r="Y24" s="145"/>
      <c r="Z24" s="104">
        <f t="shared" si="43"/>
        <v>8.771117087500687E-4</v>
      </c>
      <c r="AC24" s="26"/>
    </row>
    <row r="25" spans="1:29" ht="20.100000000000001" customHeight="1" x14ac:dyDescent="0.25">
      <c r="A25" s="24"/>
      <c r="B25" t="s">
        <v>83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32884.214</v>
      </c>
      <c r="J25" s="12">
        <v>16560.613000000001</v>
      </c>
      <c r="K25" s="10">
        <v>7309.0729999999994</v>
      </c>
      <c r="L25" s="161">
        <v>246.88399999999999</v>
      </c>
      <c r="N25" s="77">
        <f t="shared" si="34"/>
        <v>0</v>
      </c>
      <c r="O25" s="18">
        <f t="shared" si="35"/>
        <v>0</v>
      </c>
      <c r="P25" s="18">
        <f t="shared" si="36"/>
        <v>0</v>
      </c>
      <c r="Q25" s="37">
        <f t="shared" si="37"/>
        <v>0</v>
      </c>
      <c r="R25" s="37">
        <f t="shared" si="29"/>
        <v>0</v>
      </c>
      <c r="S25" s="37">
        <f t="shared" si="38"/>
        <v>5.6402212565927079E-5</v>
      </c>
      <c r="T25" s="37">
        <f t="shared" si="31"/>
        <v>1.7047115216001885E-4</v>
      </c>
      <c r="U25" s="19">
        <f t="shared" si="39"/>
        <v>8.7597070538293761E-5</v>
      </c>
      <c r="V25" s="96">
        <f t="shared" si="40"/>
        <v>1.6789516552057903E-4</v>
      </c>
      <c r="W25" s="78">
        <f t="shared" si="41"/>
        <v>5.6855632609798828E-6</v>
      </c>
      <c r="Y25" s="145"/>
      <c r="Z25" s="104">
        <f t="shared" si="43"/>
        <v>-1.6220960225959914E-2</v>
      </c>
      <c r="AC25" s="26"/>
    </row>
    <row r="26" spans="1:29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>
        <v>0</v>
      </c>
      <c r="J26" s="12">
        <v>0</v>
      </c>
      <c r="K26" s="10">
        <v>0</v>
      </c>
      <c r="L26" s="161">
        <v>0</v>
      </c>
      <c r="N26" s="77">
        <f t="shared" si="34"/>
        <v>0</v>
      </c>
      <c r="O26" s="18">
        <f t="shared" si="35"/>
        <v>1.2821441484642576E-7</v>
      </c>
      <c r="P26" s="18">
        <f t="shared" si="36"/>
        <v>1.5870853197803982E-7</v>
      </c>
      <c r="Q26" s="37">
        <f t="shared" si="37"/>
        <v>1.1634314827753387E-7</v>
      </c>
      <c r="R26" s="37">
        <f t="shared" si="29"/>
        <v>0</v>
      </c>
      <c r="S26" s="37">
        <f t="shared" si="38"/>
        <v>0</v>
      </c>
      <c r="T26" s="37">
        <f t="shared" si="31"/>
        <v>0</v>
      </c>
      <c r="U26" s="19">
        <f t="shared" si="39"/>
        <v>0</v>
      </c>
      <c r="V26" s="96">
        <f t="shared" si="40"/>
        <v>0</v>
      </c>
      <c r="W26" s="78">
        <f t="shared" si="41"/>
        <v>0</v>
      </c>
      <c r="Y26" s="145"/>
      <c r="Z26" s="104">
        <f t="shared" si="43"/>
        <v>0</v>
      </c>
      <c r="AC26" s="2"/>
    </row>
    <row r="27" spans="1:29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20182386.460000001</v>
      </c>
      <c r="J27" s="12">
        <v>20812891.626999997</v>
      </c>
      <c r="K27" s="10">
        <v>4913822.216</v>
      </c>
      <c r="L27" s="161">
        <v>4801309.9970000004</v>
      </c>
      <c r="N27" s="77">
        <f t="shared" si="24"/>
        <v>0.140206952896582</v>
      </c>
      <c r="O27" s="18">
        <f t="shared" si="25"/>
        <v>0.12971386640125285</v>
      </c>
      <c r="P27" s="18">
        <f t="shared" si="26"/>
        <v>0.12320279005658867</v>
      </c>
      <c r="Q27" s="37">
        <f t="shared" si="28"/>
        <v>0.11552677369439535</v>
      </c>
      <c r="R27" s="37">
        <f t="shared" si="29"/>
        <v>0.1148856111531391</v>
      </c>
      <c r="S27" s="37">
        <f t="shared" si="30"/>
        <v>0.11345860280366341</v>
      </c>
      <c r="T27" s="37">
        <f t="shared" si="31"/>
        <v>0.10462511505292371</v>
      </c>
      <c r="U27" s="19">
        <f t="shared" si="27"/>
        <v>0.11008942337799828</v>
      </c>
      <c r="V27" s="96">
        <f t="shared" si="32"/>
        <v>0.11287436782941128</v>
      </c>
      <c r="W27" s="78">
        <f t="shared" si="33"/>
        <v>0.11057076085740118</v>
      </c>
      <c r="Y27" s="109">
        <f t="shared" si="5"/>
        <v>-2.289708785833687E-2</v>
      </c>
      <c r="Z27" s="106">
        <f t="shared" si="6"/>
        <v>-0.23036069720100971</v>
      </c>
    </row>
    <row r="28" spans="1:29" ht="20.100000000000001" customHeight="1" thickBot="1" x14ac:dyDescent="0.3">
      <c r="A28" s="74" t="s">
        <v>20</v>
      </c>
      <c r="B28" s="100"/>
      <c r="C28" s="148">
        <f t="shared" ref="C28:H35" si="44">C7+C17</f>
        <v>256900477</v>
      </c>
      <c r="D28" s="84">
        <f t="shared" si="44"/>
        <v>267395384</v>
      </c>
      <c r="E28" s="84">
        <f t="shared" si="44"/>
        <v>264094212</v>
      </c>
      <c r="F28" s="84">
        <f t="shared" si="44"/>
        <v>278291317</v>
      </c>
      <c r="G28" s="84">
        <f t="shared" si="44"/>
        <v>250751035</v>
      </c>
      <c r="H28" s="84">
        <f t="shared" si="44"/>
        <v>254929562</v>
      </c>
      <c r="I28" s="335">
        <v>270640262.5680002</v>
      </c>
      <c r="J28" s="167">
        <v>276822376.92400008</v>
      </c>
      <c r="K28" s="173">
        <f t="shared" ref="J28:L35" si="45">K7+K17</f>
        <v>64374624.483000033</v>
      </c>
      <c r="L28" s="169">
        <f t="shared" si="45"/>
        <v>65646073.471999973</v>
      </c>
      <c r="N28" s="146">
        <f t="shared" ref="N28:T28" si="46">N7+N17</f>
        <v>1</v>
      </c>
      <c r="O28" s="149">
        <f t="shared" si="46"/>
        <v>1</v>
      </c>
      <c r="P28" s="149">
        <f t="shared" si="46"/>
        <v>1</v>
      </c>
      <c r="Q28" s="149">
        <f t="shared" si="46"/>
        <v>1</v>
      </c>
      <c r="R28" s="149">
        <f t="shared" si="46"/>
        <v>1</v>
      </c>
      <c r="S28" s="149">
        <f t="shared" si="46"/>
        <v>1</v>
      </c>
      <c r="T28" s="149">
        <f t="shared" si="46"/>
        <v>1</v>
      </c>
      <c r="U28" s="150">
        <f>U7+U17</f>
        <v>0.99999999999999989</v>
      </c>
      <c r="V28" s="237">
        <f>V7+V17</f>
        <v>1</v>
      </c>
      <c r="W28" s="177">
        <f>W7+W17</f>
        <v>1</v>
      </c>
      <c r="Y28" s="240">
        <f t="shared" si="5"/>
        <v>1.9750779118497274E-2</v>
      </c>
      <c r="Z28" s="239">
        <f t="shared" si="6"/>
        <v>0</v>
      </c>
      <c r="AC28" s="1"/>
    </row>
    <row r="29" spans="1:29" ht="20.100000000000001" customHeight="1" x14ac:dyDescent="0.25">
      <c r="A29" s="24"/>
      <c r="B29" t="s">
        <v>64</v>
      </c>
      <c r="C29" s="10">
        <f t="shared" si="44"/>
        <v>100580778</v>
      </c>
      <c r="D29" s="10">
        <f t="shared" si="44"/>
        <v>104624503</v>
      </c>
      <c r="E29" s="10">
        <f t="shared" si="44"/>
        <v>102371922</v>
      </c>
      <c r="F29" s="10">
        <f t="shared" si="44"/>
        <v>111954663</v>
      </c>
      <c r="G29" s="10">
        <f t="shared" si="44"/>
        <v>99501528</v>
      </c>
      <c r="H29" s="10">
        <f t="shared" si="44"/>
        <v>96545462</v>
      </c>
      <c r="I29" s="10">
        <f t="shared" ref="I29" si="47">I8+I18</f>
        <v>105778930.67200008</v>
      </c>
      <c r="J29" s="10">
        <f t="shared" si="45"/>
        <v>109018014.37900008</v>
      </c>
      <c r="K29" s="10">
        <f t="shared" si="45"/>
        <v>26582317.225000001</v>
      </c>
      <c r="L29" s="161">
        <f t="shared" si="45"/>
        <v>26429877.385999985</v>
      </c>
      <c r="M29" s="2"/>
      <c r="N29" s="77">
        <f t="shared" ref="N29:N38" si="48">C29/$C$28</f>
        <v>0.39151650932901927</v>
      </c>
      <c r="O29" s="18">
        <f t="shared" ref="O29:O38" si="49">D29/$D$28</f>
        <v>0.39127265936647582</v>
      </c>
      <c r="P29" s="18">
        <f t="shared" ref="P29:P38" si="50">E29/$E$28</f>
        <v>0.38763409930392567</v>
      </c>
      <c r="Q29" s="37">
        <f>F29/$F$28</f>
        <v>0.40229305106202795</v>
      </c>
      <c r="R29" s="37">
        <f>G29/$G$28</f>
        <v>0.39681402710860197</v>
      </c>
      <c r="S29" s="37">
        <f>H29/$H$28</f>
        <v>0.37871426617835713</v>
      </c>
      <c r="T29" s="37">
        <f>I29/$I$28</f>
        <v>0.3908469851023087</v>
      </c>
      <c r="U29" s="19">
        <f t="shared" ref="U29:U38" si="51">J29/$J$28</f>
        <v>0.39381937107248494</v>
      </c>
      <c r="V29" s="96">
        <f>K29/$K$28</f>
        <v>0.41293160835477688</v>
      </c>
      <c r="W29" s="78">
        <f>L29/$L$28</f>
        <v>0.4026117022410049</v>
      </c>
      <c r="Y29" s="107">
        <f t="shared" si="5"/>
        <v>-5.7346332040854068E-3</v>
      </c>
      <c r="Z29" s="108">
        <f t="shared" si="6"/>
        <v>-1.0319906113771982</v>
      </c>
    </row>
    <row r="30" spans="1:29" ht="20.100000000000001" customHeight="1" x14ac:dyDescent="0.25">
      <c r="A30" s="24"/>
      <c r="B30" t="s">
        <v>65</v>
      </c>
      <c r="C30" s="10">
        <f t="shared" si="44"/>
        <v>6052924</v>
      </c>
      <c r="D30" s="10">
        <f t="shared" si="44"/>
        <v>7299396</v>
      </c>
      <c r="E30" s="10">
        <f t="shared" si="44"/>
        <v>7855706</v>
      </c>
      <c r="F30" s="10">
        <f t="shared" si="44"/>
        <v>8941635</v>
      </c>
      <c r="G30" s="10">
        <f t="shared" si="44"/>
        <v>4754888</v>
      </c>
      <c r="H30" s="10">
        <f t="shared" si="44"/>
        <v>4894401</v>
      </c>
      <c r="I30" s="10">
        <f t="shared" ref="I30" si="52">I9+I19</f>
        <v>8350981.3749999963</v>
      </c>
      <c r="J30" s="10">
        <f t="shared" si="45"/>
        <v>8603580.1690000053</v>
      </c>
      <c r="K30" s="10">
        <f t="shared" si="45"/>
        <v>1879871.963</v>
      </c>
      <c r="L30" s="161">
        <f t="shared" si="45"/>
        <v>1854715.8670000003</v>
      </c>
      <c r="M30" s="2"/>
      <c r="N30" s="77">
        <f t="shared" ref="N30:N37" si="53">C30/$C$28</f>
        <v>2.3561357575836654E-2</v>
      </c>
      <c r="O30" s="18">
        <f t="shared" ref="O30:O37" si="54">D30/$D$28</f>
        <v>2.7298137652219157E-2</v>
      </c>
      <c r="P30" s="18">
        <f t="shared" ref="P30:P37" si="55">E30/$E$28</f>
        <v>2.9745846910117061E-2</v>
      </c>
      <c r="Q30" s="37">
        <f t="shared" ref="Q30:Q37" si="56">F30/$F$28</f>
        <v>3.2130485048514824E-2</v>
      </c>
      <c r="R30" s="37">
        <f t="shared" ref="R30:R38" si="57">G30/$G$28</f>
        <v>1.8962585737681999E-2</v>
      </c>
      <c r="S30" s="37">
        <f t="shared" ref="S30:S37" si="58">H30/$H$28</f>
        <v>1.9199032711631928E-2</v>
      </c>
      <c r="T30" s="37">
        <f t="shared" ref="T30:T38" si="59">I30/$I$28</f>
        <v>3.0856389569536999E-2</v>
      </c>
      <c r="U30" s="19">
        <f t="shared" ref="U30:U37" si="60">J30/$J$28</f>
        <v>3.1079785762269017E-2</v>
      </c>
      <c r="V30" s="96">
        <f t="shared" ref="V30:V37" si="61">K30/$K$28</f>
        <v>2.9202064914513545E-2</v>
      </c>
      <c r="W30" s="78">
        <f t="shared" ref="W30:W37" si="62">L30/$L$28</f>
        <v>2.8253264344760734E-2</v>
      </c>
      <c r="Y30" s="145">
        <f t="shared" ref="Y30:Y36" si="63">(L30-K30)/K30</f>
        <v>-1.338181349322016E-2</v>
      </c>
      <c r="Z30" s="104">
        <f t="shared" ref="Z30:Z37" si="64">(W30-V30)*100</f>
        <v>-9.4880056975281055E-2</v>
      </c>
    </row>
    <row r="31" spans="1:29" ht="20.100000000000001" customHeight="1" x14ac:dyDescent="0.25">
      <c r="A31" s="24"/>
      <c r="B31" t="s">
        <v>72</v>
      </c>
      <c r="C31" s="10">
        <f t="shared" si="44"/>
        <v>34002</v>
      </c>
      <c r="D31" s="10">
        <f t="shared" si="44"/>
        <v>46873</v>
      </c>
      <c r="E31" s="10">
        <f t="shared" si="44"/>
        <v>70780</v>
      </c>
      <c r="F31" s="10">
        <f t="shared" si="44"/>
        <v>44134</v>
      </c>
      <c r="G31" s="10">
        <f t="shared" si="44"/>
        <v>39497</v>
      </c>
      <c r="H31" s="10">
        <f t="shared" si="44"/>
        <v>27136</v>
      </c>
      <c r="I31" s="10">
        <f t="shared" ref="I31" si="65">I10+I20</f>
        <v>13004.626</v>
      </c>
      <c r="J31" s="10">
        <f t="shared" si="45"/>
        <v>14415.353999999998</v>
      </c>
      <c r="K31" s="10">
        <f t="shared" si="45"/>
        <v>2969.0279999999998</v>
      </c>
      <c r="L31" s="161">
        <f t="shared" si="45"/>
        <v>1890.3519999999999</v>
      </c>
      <c r="M31" s="2"/>
      <c r="N31" s="77">
        <f t="shared" si="53"/>
        <v>1.3235475619611248E-4</v>
      </c>
      <c r="O31" s="18">
        <f t="shared" si="54"/>
        <v>1.7529472386105215E-4</v>
      </c>
      <c r="P31" s="18">
        <f t="shared" si="55"/>
        <v>2.6801041743391182E-4</v>
      </c>
      <c r="Q31" s="37">
        <f t="shared" si="56"/>
        <v>1.5858920959434749E-4</v>
      </c>
      <c r="R31" s="37">
        <f t="shared" si="57"/>
        <v>1.5751480347827877E-4</v>
      </c>
      <c r="S31" s="37">
        <f t="shared" si="58"/>
        <v>1.0644508933020487E-4</v>
      </c>
      <c r="T31" s="37">
        <f t="shared" si="59"/>
        <v>4.8051335291372254E-5</v>
      </c>
      <c r="U31" s="19">
        <f t="shared" si="60"/>
        <v>5.2074381269970981E-5</v>
      </c>
      <c r="V31" s="96">
        <f t="shared" si="61"/>
        <v>4.6121092337929784E-5</v>
      </c>
      <c r="W31" s="78">
        <f t="shared" si="62"/>
        <v>2.8796116812779244E-5</v>
      </c>
      <c r="Y31" s="145">
        <f t="shared" si="63"/>
        <v>-0.36330947367286531</v>
      </c>
      <c r="Z31" s="104">
        <f t="shared" si="64"/>
        <v>-1.7324975525150541E-3</v>
      </c>
      <c r="AC31" s="1"/>
    </row>
    <row r="32" spans="1:29" ht="20.100000000000001" customHeight="1" x14ac:dyDescent="0.25">
      <c r="A32" s="24"/>
      <c r="B32" t="s">
        <v>66</v>
      </c>
      <c r="C32" s="10">
        <f t="shared" si="44"/>
        <v>117611562</v>
      </c>
      <c r="D32" s="10">
        <f t="shared" si="44"/>
        <v>123188294</v>
      </c>
      <c r="E32" s="10">
        <f t="shared" si="44"/>
        <v>124175714</v>
      </c>
      <c r="F32" s="10">
        <f t="shared" si="44"/>
        <v>128726112</v>
      </c>
      <c r="G32" s="10">
        <f t="shared" si="44"/>
        <v>117092603</v>
      </c>
      <c r="H32" s="10">
        <f t="shared" si="44"/>
        <v>123475767</v>
      </c>
      <c r="I32" s="10">
        <f t="shared" ref="I32" si="66">I11+I21</f>
        <v>129566179.8190001</v>
      </c>
      <c r="J32" s="10">
        <f t="shared" si="45"/>
        <v>130968580.92499998</v>
      </c>
      <c r="K32" s="10">
        <f t="shared" si="45"/>
        <v>29180509.543000035</v>
      </c>
      <c r="L32" s="161">
        <f t="shared" si="45"/>
        <v>31007287.027999975</v>
      </c>
      <c r="M32" s="2"/>
      <c r="N32" s="77">
        <f t="shared" si="53"/>
        <v>0.45780982337374171</v>
      </c>
      <c r="O32" s="18">
        <f t="shared" si="54"/>
        <v>0.46069715997790001</v>
      </c>
      <c r="P32" s="18">
        <f t="shared" si="55"/>
        <v>0.47019475761929991</v>
      </c>
      <c r="Q32" s="37">
        <f t="shared" si="56"/>
        <v>0.46255885159363419</v>
      </c>
      <c r="R32" s="37">
        <f t="shared" si="57"/>
        <v>0.46696757602615679</v>
      </c>
      <c r="S32" s="37">
        <f t="shared" si="58"/>
        <v>0.48435248557011212</v>
      </c>
      <c r="T32" s="37">
        <f t="shared" si="59"/>
        <v>0.47873948461916571</v>
      </c>
      <c r="U32" s="19">
        <f t="shared" si="60"/>
        <v>0.47311414048350803</v>
      </c>
      <c r="V32" s="96">
        <f t="shared" si="61"/>
        <v>0.45329211280612575</v>
      </c>
      <c r="W32" s="78">
        <f t="shared" si="62"/>
        <v>0.47234031508716995</v>
      </c>
      <c r="Y32" s="145">
        <f t="shared" si="63"/>
        <v>6.2602658884623769E-2</v>
      </c>
      <c r="Z32" s="104">
        <f t="shared" si="64"/>
        <v>1.9048202281044202</v>
      </c>
    </row>
    <row r="33" spans="1:29" ht="20.100000000000001" customHeight="1" x14ac:dyDescent="0.25">
      <c r="A33" s="24"/>
      <c r="B33" t="s">
        <v>67</v>
      </c>
      <c r="C33" s="10">
        <f t="shared" si="44"/>
        <v>6587510</v>
      </c>
      <c r="D33" s="10">
        <f t="shared" si="44"/>
        <v>7787692</v>
      </c>
      <c r="E33" s="10">
        <f t="shared" si="44"/>
        <v>6967627</v>
      </c>
      <c r="F33" s="10">
        <f t="shared" si="44"/>
        <v>6419466</v>
      </c>
      <c r="G33" s="10">
        <f t="shared" si="44"/>
        <v>5979475</v>
      </c>
      <c r="H33" s="10">
        <f t="shared" si="44"/>
        <v>6006835</v>
      </c>
      <c r="I33" s="10">
        <f t="shared" ref="I33" si="67">I12+I22</f>
        <v>6310888.2009999994</v>
      </c>
      <c r="J33" s="10">
        <f t="shared" si="45"/>
        <v>6925518.9269999992</v>
      </c>
      <c r="K33" s="10">
        <f t="shared" si="45"/>
        <v>1678431.9780000001</v>
      </c>
      <c r="L33" s="161">
        <f t="shared" si="45"/>
        <v>1461890.36</v>
      </c>
      <c r="M33" s="2"/>
      <c r="N33" s="77">
        <f t="shared" si="53"/>
        <v>2.5642264572362003E-2</v>
      </c>
      <c r="O33" s="18">
        <f t="shared" si="54"/>
        <v>2.9124257432955537E-2</v>
      </c>
      <c r="P33" s="18">
        <f t="shared" si="55"/>
        <v>2.6383111342099388E-2</v>
      </c>
      <c r="Q33" s="37">
        <f t="shared" si="56"/>
        <v>2.3067431888289924E-2</v>
      </c>
      <c r="R33" s="37">
        <f t="shared" si="57"/>
        <v>2.3846262489006276E-2</v>
      </c>
      <c r="S33" s="37">
        <f t="shared" si="58"/>
        <v>2.3562724357561952E-2</v>
      </c>
      <c r="T33" s="37">
        <f t="shared" si="59"/>
        <v>2.3318364167690481E-2</v>
      </c>
      <c r="U33" s="19">
        <f t="shared" si="60"/>
        <v>2.5017915834532983E-2</v>
      </c>
      <c r="V33" s="96">
        <f t="shared" si="61"/>
        <v>2.6072881845598E-2</v>
      </c>
      <c r="W33" s="78">
        <f t="shared" si="62"/>
        <v>2.2269273433749855E-2</v>
      </c>
      <c r="Y33" s="145">
        <f t="shared" si="63"/>
        <v>-0.12901423521376687</v>
      </c>
      <c r="Z33" s="104">
        <f t="shared" si="64"/>
        <v>-0.38036084118481461</v>
      </c>
    </row>
    <row r="34" spans="1:29" ht="20.100000000000001" customHeight="1" x14ac:dyDescent="0.25">
      <c r="A34" s="24"/>
      <c r="B34" t="s">
        <v>82</v>
      </c>
      <c r="C34" s="10">
        <f t="shared" si="44"/>
        <v>0</v>
      </c>
      <c r="D34" s="10">
        <f t="shared" si="44"/>
        <v>0</v>
      </c>
      <c r="E34" s="10">
        <f t="shared" si="44"/>
        <v>0</v>
      </c>
      <c r="F34" s="10">
        <f t="shared" si="44"/>
        <v>0</v>
      </c>
      <c r="G34" s="10">
        <f t="shared" si="44"/>
        <v>0</v>
      </c>
      <c r="H34" s="10">
        <f t="shared" si="44"/>
        <v>25408</v>
      </c>
      <c r="I34" s="10">
        <f t="shared" ref="I34" si="68">I13+I23</f>
        <v>33738.902000000002</v>
      </c>
      <c r="J34" s="10">
        <f t="shared" si="45"/>
        <v>27621.012000000002</v>
      </c>
      <c r="K34" s="10">
        <f t="shared" si="45"/>
        <v>4605.2610000000004</v>
      </c>
      <c r="L34" s="161">
        <f t="shared" si="45"/>
        <v>4052.9079999999999</v>
      </c>
      <c r="M34" s="2"/>
      <c r="N34" s="77">
        <f t="shared" si="53"/>
        <v>0</v>
      </c>
      <c r="O34" s="18">
        <f t="shared" si="54"/>
        <v>0</v>
      </c>
      <c r="P34" s="18">
        <f t="shared" si="55"/>
        <v>0</v>
      </c>
      <c r="Q34" s="37">
        <f t="shared" si="56"/>
        <v>0</v>
      </c>
      <c r="R34" s="37">
        <f t="shared" si="57"/>
        <v>0</v>
      </c>
      <c r="S34" s="37">
        <f t="shared" si="58"/>
        <v>9.9666746377573899E-5</v>
      </c>
      <c r="T34" s="37">
        <f t="shared" si="59"/>
        <v>1.2466327692659134E-4</v>
      </c>
      <c r="U34" s="19">
        <f t="shared" si="60"/>
        <v>9.9778826794710975E-5</v>
      </c>
      <c r="V34" s="96">
        <f t="shared" si="61"/>
        <v>7.1538452254834539E-5</v>
      </c>
      <c r="W34" s="78">
        <f t="shared" si="62"/>
        <v>6.1738772566933303E-5</v>
      </c>
      <c r="Y34" s="145">
        <f t="shared" si="63"/>
        <v>-0.11993956477168188</v>
      </c>
      <c r="Z34" s="104">
        <f t="shared" si="64"/>
        <v>-9.7996796879012363E-4</v>
      </c>
    </row>
    <row r="35" spans="1:29" ht="20.100000000000001" customHeight="1" x14ac:dyDescent="0.25">
      <c r="A35" s="24"/>
      <c r="B35" t="s">
        <v>68</v>
      </c>
      <c r="C35" s="10">
        <f t="shared" si="44"/>
        <v>0</v>
      </c>
      <c r="D35" s="10">
        <f t="shared" si="44"/>
        <v>0</v>
      </c>
      <c r="E35" s="10">
        <f t="shared" si="44"/>
        <v>266</v>
      </c>
      <c r="F35" s="10">
        <f t="shared" si="44"/>
        <v>1385</v>
      </c>
      <c r="G35" s="10">
        <f t="shared" si="44"/>
        <v>576</v>
      </c>
      <c r="H35" s="10">
        <f t="shared" si="44"/>
        <v>1021</v>
      </c>
      <c r="I35" s="10">
        <f t="shared" ref="I35" si="69">I14+I24</f>
        <v>1179.998</v>
      </c>
      <c r="J35" s="10">
        <f t="shared" si="45"/>
        <v>6268.2470000000003</v>
      </c>
      <c r="K35" s="10">
        <f t="shared" si="45"/>
        <v>110.571</v>
      </c>
      <c r="L35" s="161">
        <f t="shared" si="45"/>
        <v>491.15800000000002</v>
      </c>
      <c r="M35" s="2"/>
      <c r="N35" s="77">
        <f t="shared" si="53"/>
        <v>0</v>
      </c>
      <c r="O35" s="18">
        <f t="shared" si="54"/>
        <v>0</v>
      </c>
      <c r="P35" s="18">
        <f t="shared" si="55"/>
        <v>1.0072163186976623E-6</v>
      </c>
      <c r="Q35" s="37">
        <f t="shared" si="56"/>
        <v>4.9767991863001603E-6</v>
      </c>
      <c r="R35" s="37">
        <f t="shared" si="57"/>
        <v>2.2970991924320474E-6</v>
      </c>
      <c r="S35" s="37">
        <f t="shared" si="58"/>
        <v>4.005027867266331E-6</v>
      </c>
      <c r="T35" s="37">
        <f t="shared" si="59"/>
        <v>4.3600238516008589E-6</v>
      </c>
      <c r="U35" s="19">
        <f t="shared" si="60"/>
        <v>2.2643570471620182E-5</v>
      </c>
      <c r="V35" s="96">
        <f t="shared" si="61"/>
        <v>1.7176177863250985E-6</v>
      </c>
      <c r="W35" s="78">
        <f t="shared" si="62"/>
        <v>7.4819097932718507E-6</v>
      </c>
      <c r="Y35" s="145">
        <f t="shared" si="63"/>
        <v>3.4420146331316528</v>
      </c>
      <c r="Z35" s="104">
        <f t="shared" si="64"/>
        <v>5.7642920069467523E-4</v>
      </c>
      <c r="AC35" s="1"/>
    </row>
    <row r="36" spans="1:29" ht="20.100000000000001" customHeight="1" x14ac:dyDescent="0.25">
      <c r="A36" s="24"/>
      <c r="B36" t="s">
        <v>83</v>
      </c>
      <c r="C36" s="10">
        <f>C25</f>
        <v>0</v>
      </c>
      <c r="D36" s="10">
        <f t="shared" ref="D36:L36" si="70">D25</f>
        <v>0</v>
      </c>
      <c r="E36" s="10">
        <f t="shared" si="70"/>
        <v>0</v>
      </c>
      <c r="F36" s="10">
        <f t="shared" si="70"/>
        <v>0</v>
      </c>
      <c r="G36" s="10">
        <f t="shared" si="70"/>
        <v>0</v>
      </c>
      <c r="H36" s="10">
        <f t="shared" si="70"/>
        <v>11794</v>
      </c>
      <c r="I36" s="10">
        <f t="shared" ref="I36" si="71">I25</f>
        <v>32884.214</v>
      </c>
      <c r="J36" s="10">
        <f t="shared" si="70"/>
        <v>16560.613000000001</v>
      </c>
      <c r="K36" s="10">
        <f t="shared" si="70"/>
        <v>7309.0729999999994</v>
      </c>
      <c r="L36" s="10">
        <f t="shared" si="70"/>
        <v>246.88399999999999</v>
      </c>
      <c r="M36" s="2"/>
      <c r="N36" s="77">
        <f t="shared" si="53"/>
        <v>0</v>
      </c>
      <c r="O36" s="18">
        <f t="shared" si="54"/>
        <v>0</v>
      </c>
      <c r="P36" s="18">
        <f t="shared" si="55"/>
        <v>0</v>
      </c>
      <c r="Q36" s="37">
        <f t="shared" si="56"/>
        <v>0</v>
      </c>
      <c r="R36" s="37">
        <f t="shared" si="57"/>
        <v>0</v>
      </c>
      <c r="S36" s="37">
        <f t="shared" si="58"/>
        <v>4.6263759712575036E-5</v>
      </c>
      <c r="T36" s="37">
        <f t="shared" si="59"/>
        <v>1.2150525456920003E-4</v>
      </c>
      <c r="U36" s="19">
        <f t="shared" si="60"/>
        <v>5.9823967932139455E-5</v>
      </c>
      <c r="V36" s="96">
        <f t="shared" si="61"/>
        <v>1.1353966036617689E-4</v>
      </c>
      <c r="W36" s="78">
        <f t="shared" si="62"/>
        <v>3.7608342272794648E-6</v>
      </c>
      <c r="Y36" s="145">
        <f t="shared" si="63"/>
        <v>-0.96622225554458141</v>
      </c>
      <c r="Z36" s="104">
        <f t="shared" si="64"/>
        <v>-1.0977882613889742E-2</v>
      </c>
      <c r="AC36" s="1"/>
    </row>
    <row r="37" spans="1:29" ht="20.100000000000001" customHeight="1" x14ac:dyDescent="0.25">
      <c r="A37" s="24"/>
      <c r="B37" t="s">
        <v>69</v>
      </c>
      <c r="C37" s="10">
        <f t="shared" ref="C37:L38" si="72">C15+C26</f>
        <v>0</v>
      </c>
      <c r="D37" s="10">
        <f t="shared" si="72"/>
        <v>24</v>
      </c>
      <c r="E37" s="10">
        <f t="shared" si="72"/>
        <v>29</v>
      </c>
      <c r="F37" s="10">
        <f t="shared" si="72"/>
        <v>22</v>
      </c>
      <c r="G37" s="10">
        <f t="shared" ref="G37:H37" si="73">G15+G26</f>
        <v>0</v>
      </c>
      <c r="H37" s="10">
        <f t="shared" si="73"/>
        <v>0</v>
      </c>
      <c r="I37" s="10">
        <f t="shared" ref="I37" si="74">I15+I26</f>
        <v>0</v>
      </c>
      <c r="J37" s="10">
        <f t="shared" si="72"/>
        <v>0</v>
      </c>
      <c r="K37" s="10">
        <f t="shared" si="72"/>
        <v>0</v>
      </c>
      <c r="L37" s="161">
        <f t="shared" si="72"/>
        <v>0</v>
      </c>
      <c r="M37" s="2"/>
      <c r="N37" s="77">
        <f t="shared" si="53"/>
        <v>0</v>
      </c>
      <c r="O37" s="18">
        <f t="shared" si="54"/>
        <v>8.9754728151926508E-8</v>
      </c>
      <c r="P37" s="18">
        <f t="shared" si="55"/>
        <v>1.098092979031286E-7</v>
      </c>
      <c r="Q37" s="37">
        <f t="shared" si="56"/>
        <v>7.9053849890688465E-8</v>
      </c>
      <c r="R37" s="37">
        <f t="shared" si="57"/>
        <v>0</v>
      </c>
      <c r="S37" s="37">
        <f t="shared" si="58"/>
        <v>0</v>
      </c>
      <c r="T37" s="37">
        <f t="shared" si="59"/>
        <v>0</v>
      </c>
      <c r="U37" s="19">
        <f t="shared" si="60"/>
        <v>0</v>
      </c>
      <c r="V37" s="96">
        <f t="shared" si="61"/>
        <v>0</v>
      </c>
      <c r="W37" s="78">
        <f t="shared" si="62"/>
        <v>0</v>
      </c>
      <c r="Y37" s="145"/>
      <c r="Z37" s="104">
        <f t="shared" si="64"/>
        <v>0</v>
      </c>
    </row>
    <row r="38" spans="1:29" ht="20.100000000000001" customHeight="1" thickBot="1" x14ac:dyDescent="0.3">
      <c r="A38" s="31"/>
      <c r="B38" s="25" t="s">
        <v>70</v>
      </c>
      <c r="C38" s="32">
        <f t="shared" si="72"/>
        <v>26033701</v>
      </c>
      <c r="D38" s="32">
        <f t="shared" si="72"/>
        <v>24448602</v>
      </c>
      <c r="E38" s="32">
        <f t="shared" si="72"/>
        <v>22652168</v>
      </c>
      <c r="F38" s="32">
        <f t="shared" si="72"/>
        <v>22203900</v>
      </c>
      <c r="G38" s="32">
        <f t="shared" ref="G38:H38" si="75">G16+G27</f>
        <v>23382468</v>
      </c>
      <c r="H38" s="32">
        <f t="shared" si="75"/>
        <v>23941738</v>
      </c>
      <c r="I38" s="32">
        <f t="shared" ref="I38" si="76">I16+I27</f>
        <v>20552474.761</v>
      </c>
      <c r="J38" s="32">
        <f t="shared" si="72"/>
        <v>21241520.942999996</v>
      </c>
      <c r="K38" s="32">
        <f t="shared" si="72"/>
        <v>5038499.841</v>
      </c>
      <c r="L38" s="162">
        <f t="shared" si="72"/>
        <v>4885621.5290000001</v>
      </c>
      <c r="M38" s="2"/>
      <c r="N38" s="147">
        <f t="shared" si="48"/>
        <v>0.10133769039284422</v>
      </c>
      <c r="O38" s="80">
        <f t="shared" si="49"/>
        <v>9.143240109186028E-2</v>
      </c>
      <c r="P38" s="80">
        <f t="shared" si="50"/>
        <v>8.5773057381507478E-2</v>
      </c>
      <c r="Q38" s="80">
        <f t="shared" ref="Q38" si="77">F38/$F$28</f>
        <v>7.9786535344902626E-2</v>
      </c>
      <c r="R38" s="80">
        <f t="shared" si="57"/>
        <v>9.3249736735882272E-2</v>
      </c>
      <c r="S38" s="80">
        <f t="shared" ref="S38" si="78">H38/$H$28</f>
        <v>9.3915110559049247E-2</v>
      </c>
      <c r="T38" s="412">
        <f t="shared" si="59"/>
        <v>7.5940196650659292E-2</v>
      </c>
      <c r="U38" s="94">
        <f t="shared" si="51"/>
        <v>7.6733395540605903E-2</v>
      </c>
      <c r="V38" s="235">
        <f t="shared" ref="V38" si="79">K38/$K$28</f>
        <v>7.8268415256240606E-2</v>
      </c>
      <c r="W38" s="236">
        <f t="shared" ref="W38" si="80">L38/$L$28</f>
        <v>7.4423667259914103E-2</v>
      </c>
      <c r="Y38" s="109">
        <f t="shared" si="5"/>
        <v>-3.0342029735910023E-2</v>
      </c>
      <c r="Z38" s="106">
        <f t="shared" si="6"/>
        <v>-0.3844747996326503</v>
      </c>
    </row>
    <row r="39" spans="1:29" ht="20.100000000000001" customHeight="1" x14ac:dyDescent="0.25"/>
    <row r="40" spans="1:29" ht="19.5" customHeight="1" x14ac:dyDescent="0.25"/>
    <row r="41" spans="1:29" x14ac:dyDescent="0.25">
      <c r="A41" s="1" t="s">
        <v>22</v>
      </c>
      <c r="N41" s="1" t="s">
        <v>24</v>
      </c>
      <c r="Y41" s="1" t="str">
        <f>Y3</f>
        <v>VARIAÇÃO (JAN-MAR)</v>
      </c>
    </row>
    <row r="42" spans="1:29" ht="15.75" thickBot="1" x14ac:dyDescent="0.3"/>
    <row r="43" spans="1:29" ht="24" customHeight="1" x14ac:dyDescent="0.25">
      <c r="A43" s="460" t="s">
        <v>78</v>
      </c>
      <c r="B43" s="482"/>
      <c r="C43" s="462">
        <v>2016</v>
      </c>
      <c r="D43" s="464">
        <v>2017</v>
      </c>
      <c r="E43" s="464">
        <v>2018</v>
      </c>
      <c r="F43" s="464">
        <v>2019</v>
      </c>
      <c r="G43" s="464">
        <v>2020</v>
      </c>
      <c r="H43" s="464">
        <v>2021</v>
      </c>
      <c r="I43" s="464">
        <v>2022</v>
      </c>
      <c r="J43" s="468">
        <v>2023</v>
      </c>
      <c r="K43" s="470" t="str">
        <f>K5</f>
        <v>janeiro - março</v>
      </c>
      <c r="L43" s="471"/>
      <c r="N43" s="499">
        <v>2016</v>
      </c>
      <c r="O43" s="464">
        <v>2017</v>
      </c>
      <c r="P43" s="464">
        <v>2018</v>
      </c>
      <c r="Q43" s="464">
        <v>2019</v>
      </c>
      <c r="R43" s="464">
        <v>2020</v>
      </c>
      <c r="S43" s="464">
        <v>2021</v>
      </c>
      <c r="T43" s="464">
        <v>2022</v>
      </c>
      <c r="U43" s="468">
        <v>2023</v>
      </c>
      <c r="V43" s="470" t="str">
        <f>K5</f>
        <v>janeiro - março</v>
      </c>
      <c r="W43" s="471"/>
      <c r="Y43" s="504" t="s">
        <v>90</v>
      </c>
      <c r="Z43" s="505"/>
    </row>
    <row r="44" spans="1:29" ht="20.25" customHeight="1" thickBot="1" x14ac:dyDescent="0.3">
      <c r="A44" s="461"/>
      <c r="B44" s="483"/>
      <c r="C44" s="493"/>
      <c r="D44" s="484"/>
      <c r="E44" s="484"/>
      <c r="F44" s="484"/>
      <c r="G44" s="484"/>
      <c r="H44" s="484"/>
      <c r="I44" s="484"/>
      <c r="J44" s="498"/>
      <c r="K44" s="166">
        <v>2023</v>
      </c>
      <c r="L44" s="168">
        <v>2024</v>
      </c>
      <c r="N44" s="500"/>
      <c r="O44" s="484"/>
      <c r="P44" s="484"/>
      <c r="Q44" s="484"/>
      <c r="R44" s="484"/>
      <c r="S44" s="484"/>
      <c r="T44" s="484"/>
      <c r="U44" s="498"/>
      <c r="V44" s="166">
        <v>2023</v>
      </c>
      <c r="W44" s="168">
        <v>2024</v>
      </c>
      <c r="Y44" s="130" t="s">
        <v>1</v>
      </c>
      <c r="Z44" s="38" t="s">
        <v>37</v>
      </c>
    </row>
    <row r="45" spans="1:29" ht="19.5" customHeight="1" thickBot="1" x14ac:dyDescent="0.3">
      <c r="A45" s="5" t="s">
        <v>36</v>
      </c>
      <c r="B45" s="6"/>
      <c r="C45" s="13">
        <f>SUM(C46:C55)</f>
        <v>461075038</v>
      </c>
      <c r="D45" s="14">
        <f t="shared" ref="D45" si="81">SUM(D46:D55)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545104260.70400059</v>
      </c>
      <c r="J45" s="15">
        <v>635340726.26900053</v>
      </c>
      <c r="K45" s="180">
        <v>144251482.46700004</v>
      </c>
      <c r="L45" s="179">
        <v>170495126.47599995</v>
      </c>
      <c r="M45" s="1"/>
      <c r="N45" s="134">
        <f t="shared" ref="N45:T45" si="82">C45/C67</f>
        <v>0.54434025397611374</v>
      </c>
      <c r="O45" s="21">
        <f t="shared" si="82"/>
        <v>0.5570919537421638</v>
      </c>
      <c r="P45" s="21">
        <f t="shared" si="82"/>
        <v>0.54996675470828416</v>
      </c>
      <c r="Q45" s="21">
        <f t="shared" si="82"/>
        <v>0.55942020617632771</v>
      </c>
      <c r="R45" s="259">
        <f t="shared" si="82"/>
        <v>0.39398917859528787</v>
      </c>
      <c r="S45" s="259">
        <f t="shared" si="82"/>
        <v>0.36527281285455232</v>
      </c>
      <c r="T45" s="259">
        <f t="shared" si="82"/>
        <v>0.50567318998140942</v>
      </c>
      <c r="U45" s="22">
        <f>J45/J67</f>
        <v>0.53859261079308207</v>
      </c>
      <c r="V45" s="20">
        <f>K45/K67</f>
        <v>0.54709022660970619</v>
      </c>
      <c r="W45" s="234">
        <f>L45/L67</f>
        <v>0.57815320901805567</v>
      </c>
      <c r="X45" s="1"/>
      <c r="Y45" s="64">
        <f>(L45-K45)/K45</f>
        <v>0.18192980453426946</v>
      </c>
      <c r="Z45" s="101">
        <f>(W45-V45)*100</f>
        <v>3.1062982408349482</v>
      </c>
    </row>
    <row r="46" spans="1:29" ht="19.5" customHeight="1" x14ac:dyDescent="0.25">
      <c r="A46" s="24"/>
      <c r="B46" s="143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157602263.04199997</v>
      </c>
      <c r="J46" s="12">
        <v>182222433.87400004</v>
      </c>
      <c r="K46" s="10">
        <v>43632971.085000031</v>
      </c>
      <c r="L46" s="161">
        <v>44941582.156000011</v>
      </c>
      <c r="N46" s="77">
        <f t="shared" ref="N46" si="83">C46/$C$45</f>
        <v>0.32475062551532013</v>
      </c>
      <c r="O46" s="18">
        <f t="shared" ref="O46" si="84">D46/$D$45</f>
        <v>0.30120090807253513</v>
      </c>
      <c r="P46" s="18">
        <f t="shared" ref="P46" si="85">E46/$E$45</f>
        <v>0.28878864312646674</v>
      </c>
      <c r="Q46" s="37">
        <f>F46/$F$45</f>
        <v>0.29091089391214686</v>
      </c>
      <c r="R46" s="37">
        <f>G46/$G$45</f>
        <v>0.30000944202609048</v>
      </c>
      <c r="S46" s="37">
        <f>H46/$H$45</f>
        <v>0.28005056300396863</v>
      </c>
      <c r="T46" s="37">
        <f>I46/$I$45</f>
        <v>0.28912315386868759</v>
      </c>
      <c r="U46" s="19">
        <f>J46/$J$45</f>
        <v>0.28681056689705714</v>
      </c>
      <c r="V46" s="96">
        <f>K46/$K$45</f>
        <v>0.30247849338381538</v>
      </c>
      <c r="W46" s="78">
        <f>L46/$L$45</f>
        <v>0.26359452662904292</v>
      </c>
      <c r="Y46" s="107">
        <f t="shared" ref="Y46:Y68" si="86">(L46-K46)/K46</f>
        <v>2.9991335415842198E-2</v>
      </c>
      <c r="Z46" s="108">
        <f t="shared" ref="Z46:Z68" si="87">(W46-V46)*100</f>
        <v>-3.8883966754772459</v>
      </c>
    </row>
    <row r="47" spans="1:29" ht="19.5" customHeight="1" x14ac:dyDescent="0.25">
      <c r="A47" s="24"/>
      <c r="B47" s="143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38458792.387999997</v>
      </c>
      <c r="J47" s="12">
        <v>40976383.535999969</v>
      </c>
      <c r="K47" s="10">
        <v>8834665.0720000006</v>
      </c>
      <c r="L47" s="161">
        <v>9036777.7919999994</v>
      </c>
      <c r="N47" s="77">
        <f t="shared" ref="N47:N55" si="88">C47/$C$45</f>
        <v>6.272497883522378E-2</v>
      </c>
      <c r="O47" s="18">
        <f t="shared" ref="O47:O55" si="89">D47/$D$45</f>
        <v>6.940564206456494E-2</v>
      </c>
      <c r="P47" s="18">
        <f t="shared" ref="P47:P55" si="90">E47/$E$45</f>
        <v>6.8016428780941315E-2</v>
      </c>
      <c r="Q47" s="37">
        <f t="shared" ref="Q47:Q55" si="91">F47/$F$45</f>
        <v>6.7979810217147718E-2</v>
      </c>
      <c r="R47" s="37">
        <f t="shared" ref="R47:R55" si="92">G47/$G$45</f>
        <v>6.0586741573780259E-2</v>
      </c>
      <c r="S47" s="37">
        <f t="shared" ref="S47:S55" si="93">H47/$H$45</f>
        <v>6.8827221803965236E-2</v>
      </c>
      <c r="T47" s="37">
        <f t="shared" ref="T47:T55" si="94">I47/$I$45</f>
        <v>7.0553094445327896E-2</v>
      </c>
      <c r="U47" s="19">
        <f t="shared" ref="U47:U55" si="95">J47/$J$45</f>
        <v>6.4495131260719374E-2</v>
      </c>
      <c r="V47" s="96">
        <f t="shared" ref="V47:V55" si="96">K47/$K$45</f>
        <v>6.1244882346502605E-2</v>
      </c>
      <c r="W47" s="78">
        <f t="shared" ref="W47:W55" si="97">L47/$L$45</f>
        <v>5.3003144305547513E-2</v>
      </c>
      <c r="Y47" s="145">
        <f t="shared" ref="Y47:Y55" si="98">(L47-K47)/K47</f>
        <v>2.2877236245272208E-2</v>
      </c>
      <c r="Z47" s="104">
        <f t="shared" ref="Z47:Z55" si="99">(W47-V47)*100</f>
        <v>-0.82417380409550922</v>
      </c>
    </row>
    <row r="48" spans="1:29" ht="19.5" customHeight="1" x14ac:dyDescent="0.25">
      <c r="A48" s="24"/>
      <c r="B48" s="143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21103.884999999998</v>
      </c>
      <c r="J48" s="12">
        <v>27815.938000000002</v>
      </c>
      <c r="K48" s="10">
        <v>5805.21</v>
      </c>
      <c r="L48" s="161">
        <v>3779.7799999999997</v>
      </c>
      <c r="N48" s="77">
        <f t="shared" si="88"/>
        <v>8.8497525645706286E-5</v>
      </c>
      <c r="O48" s="18">
        <f t="shared" si="89"/>
        <v>1.559075142273476E-4</v>
      </c>
      <c r="P48" s="18">
        <f t="shared" si="90"/>
        <v>2.2800007595219805E-4</v>
      </c>
      <c r="Q48" s="37">
        <f t="shared" si="91"/>
        <v>1.0378876379274803E-4</v>
      </c>
      <c r="R48" s="37">
        <f t="shared" si="92"/>
        <v>1.5909661541221103E-4</v>
      </c>
      <c r="S48" s="37">
        <f t="shared" si="93"/>
        <v>1.1831117515617347E-4</v>
      </c>
      <c r="T48" s="37">
        <f t="shared" si="94"/>
        <v>3.8715318373671107E-5</v>
      </c>
      <c r="U48" s="19">
        <f t="shared" si="95"/>
        <v>4.3781134830356921E-5</v>
      </c>
      <c r="V48" s="96">
        <f t="shared" si="96"/>
        <v>4.0243676534333296E-5</v>
      </c>
      <c r="W48" s="78">
        <f t="shared" si="97"/>
        <v>2.2169431338743088E-5</v>
      </c>
      <c r="Y48" s="145">
        <f t="shared" si="98"/>
        <v>-0.3488986617193866</v>
      </c>
      <c r="Z48" s="104">
        <f t="shared" si="99"/>
        <v>-1.8074245195590208E-3</v>
      </c>
    </row>
    <row r="49" spans="1:26" ht="19.5" customHeight="1" x14ac:dyDescent="0.25">
      <c r="A49" s="24"/>
      <c r="B49" s="143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336897247.54000068</v>
      </c>
      <c r="J49" s="12">
        <v>398471279.61900049</v>
      </c>
      <c r="K49" s="10">
        <v>88273926.027000025</v>
      </c>
      <c r="L49" s="161">
        <v>113554393.26799995</v>
      </c>
      <c r="N49" s="77">
        <f t="shared" si="88"/>
        <v>0.59179600176056379</v>
      </c>
      <c r="O49" s="18">
        <f t="shared" si="89"/>
        <v>0.60658568333357399</v>
      </c>
      <c r="P49" s="18">
        <f t="shared" si="90"/>
        <v>0.6200516057545008</v>
      </c>
      <c r="Q49" s="37">
        <f t="shared" si="91"/>
        <v>0.62077574994769225</v>
      </c>
      <c r="R49" s="37">
        <f t="shared" si="92"/>
        <v>0.61513235329121452</v>
      </c>
      <c r="S49" s="37">
        <f t="shared" si="93"/>
        <v>0.630687034598997</v>
      </c>
      <c r="T49" s="37">
        <f t="shared" si="94"/>
        <v>0.61804185332343364</v>
      </c>
      <c r="U49" s="19">
        <f t="shared" si="95"/>
        <v>0.62717729738340344</v>
      </c>
      <c r="V49" s="96">
        <f t="shared" si="96"/>
        <v>0.61194467132907404</v>
      </c>
      <c r="W49" s="78">
        <f t="shared" si="97"/>
        <v>0.66602720919406821</v>
      </c>
      <c r="Y49" s="145">
        <f t="shared" si="98"/>
        <v>0.28638657391614686</v>
      </c>
      <c r="Z49" s="104">
        <f t="shared" si="99"/>
        <v>5.4082537864994169</v>
      </c>
    </row>
    <row r="50" spans="1:26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11084609.861999998</v>
      </c>
      <c r="J50" s="12">
        <v>12496567.968999997</v>
      </c>
      <c r="K50" s="10">
        <v>3175851.2650000001</v>
      </c>
      <c r="L50" s="161">
        <v>2769640.2969999998</v>
      </c>
      <c r="N50" s="77">
        <f t="shared" si="88"/>
        <v>1.9292300096280642E-2</v>
      </c>
      <c r="O50" s="18">
        <f t="shared" si="89"/>
        <v>2.1516760621668189E-2</v>
      </c>
      <c r="P50" s="18">
        <f t="shared" si="90"/>
        <v>2.221543281954479E-2</v>
      </c>
      <c r="Q50" s="37">
        <f t="shared" si="91"/>
        <v>1.8943359322931314E-2</v>
      </c>
      <c r="R50" s="37">
        <f t="shared" si="92"/>
        <v>2.2606557124730663E-2</v>
      </c>
      <c r="S50" s="37">
        <f t="shared" si="93"/>
        <v>1.8073739394331836E-2</v>
      </c>
      <c r="T50" s="37">
        <f t="shared" si="94"/>
        <v>2.0334843553936371E-2</v>
      </c>
      <c r="U50" s="19">
        <f t="shared" si="95"/>
        <v>1.9669080624478974E-2</v>
      </c>
      <c r="V50" s="96">
        <f t="shared" si="96"/>
        <v>2.201607366999871E-2</v>
      </c>
      <c r="W50" s="78">
        <f t="shared" si="97"/>
        <v>1.6244688949451427E-2</v>
      </c>
      <c r="Y50" s="145">
        <f t="shared" si="98"/>
        <v>-0.12790616880479141</v>
      </c>
      <c r="Z50" s="104">
        <f t="shared" si="99"/>
        <v>-0.57713847205472824</v>
      </c>
    </row>
    <row r="51" spans="1:26" ht="19.5" customHeight="1" x14ac:dyDescent="0.25">
      <c r="A51" s="24"/>
      <c r="B51" s="143" t="s">
        <v>82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42511.266000000003</v>
      </c>
      <c r="J51" s="12">
        <v>62615.915000000001</v>
      </c>
      <c r="K51" s="10">
        <v>8316.17</v>
      </c>
      <c r="L51" s="161">
        <v>5631.7</v>
      </c>
      <c r="N51" s="77">
        <f t="shared" si="88"/>
        <v>0</v>
      </c>
      <c r="O51" s="18">
        <f t="shared" si="89"/>
        <v>0</v>
      </c>
      <c r="P51" s="18">
        <f t="shared" si="90"/>
        <v>0</v>
      </c>
      <c r="Q51" s="37">
        <f t="shared" si="91"/>
        <v>0</v>
      </c>
      <c r="R51" s="37">
        <f t="shared" si="92"/>
        <v>0</v>
      </c>
      <c r="S51" s="37">
        <f t="shared" si="93"/>
        <v>1.2843764818463386E-4</v>
      </c>
      <c r="T51" s="37">
        <f t="shared" si="94"/>
        <v>7.7987403630081382E-5</v>
      </c>
      <c r="U51" s="19">
        <f t="shared" si="95"/>
        <v>9.8554857907044808E-5</v>
      </c>
      <c r="V51" s="96">
        <f t="shared" si="96"/>
        <v>5.7650499376340652E-5</v>
      </c>
      <c r="W51" s="78">
        <f t="shared" si="97"/>
        <v>3.3031442695183174E-5</v>
      </c>
      <c r="Y51" s="145">
        <f t="shared" si="98"/>
        <v>-0.3228012414368634</v>
      </c>
      <c r="Z51" s="104">
        <f t="shared" si="99"/>
        <v>-2.461905668115748E-3</v>
      </c>
    </row>
    <row r="52" spans="1:26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>
        <v>0</v>
      </c>
      <c r="J52" s="12">
        <v>612.71299999999997</v>
      </c>
      <c r="K52" s="10">
        <v>0</v>
      </c>
      <c r="L52" s="161">
        <v>0</v>
      </c>
      <c r="N52" s="77">
        <f t="shared" si="88"/>
        <v>0</v>
      </c>
      <c r="O52" s="18">
        <f t="shared" si="89"/>
        <v>0</v>
      </c>
      <c r="P52" s="18">
        <f t="shared" si="90"/>
        <v>0</v>
      </c>
      <c r="Q52" s="37">
        <f t="shared" si="91"/>
        <v>7.1367519307390599E-6</v>
      </c>
      <c r="R52" s="37">
        <f t="shared" si="92"/>
        <v>6.0315242107745906E-6</v>
      </c>
      <c r="S52" s="37">
        <f t="shared" si="93"/>
        <v>0</v>
      </c>
      <c r="T52" s="37">
        <f t="shared" si="94"/>
        <v>0</v>
      </c>
      <c r="U52" s="19">
        <f t="shared" si="95"/>
        <v>9.64384895641933E-7</v>
      </c>
      <c r="V52" s="96">
        <f t="shared" si="96"/>
        <v>0</v>
      </c>
      <c r="W52" s="78">
        <f t="shared" si="97"/>
        <v>0</v>
      </c>
      <c r="Y52" s="145"/>
      <c r="Z52" s="104">
        <f t="shared" si="99"/>
        <v>0</v>
      </c>
    </row>
    <row r="53" spans="1:26" ht="19.5" customHeight="1" x14ac:dyDescent="0.25">
      <c r="A53" s="24"/>
      <c r="B53" s="143" t="s">
        <v>83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>
        <v>0</v>
      </c>
      <c r="J53" s="12">
        <v>0</v>
      </c>
      <c r="K53" s="10">
        <v>0</v>
      </c>
      <c r="L53" s="161">
        <v>0</v>
      </c>
      <c r="N53" s="77">
        <f t="shared" si="88"/>
        <v>0</v>
      </c>
      <c r="O53" s="18">
        <f t="shared" si="89"/>
        <v>0</v>
      </c>
      <c r="P53" s="18">
        <f t="shared" si="90"/>
        <v>0</v>
      </c>
      <c r="Q53" s="37">
        <f t="shared" si="91"/>
        <v>0</v>
      </c>
      <c r="R53" s="37">
        <f t="shared" si="92"/>
        <v>0</v>
      </c>
      <c r="S53" s="37">
        <f t="shared" si="93"/>
        <v>0</v>
      </c>
      <c r="T53" s="37">
        <f t="shared" si="94"/>
        <v>0</v>
      </c>
      <c r="U53" s="19">
        <f t="shared" si="95"/>
        <v>0</v>
      </c>
      <c r="V53" s="96">
        <f t="shared" si="96"/>
        <v>0</v>
      </c>
      <c r="W53" s="78">
        <f t="shared" si="97"/>
        <v>0</v>
      </c>
      <c r="Y53" s="145"/>
      <c r="Z53" s="104">
        <f t="shared" si="99"/>
        <v>0</v>
      </c>
    </row>
    <row r="54" spans="1:26" ht="19.5" customHeight="1" x14ac:dyDescent="0.25">
      <c r="A54" s="24"/>
      <c r="B54" t="s">
        <v>69</v>
      </c>
      <c r="C54" s="10">
        <v>0</v>
      </c>
      <c r="D54" s="11">
        <v>0</v>
      </c>
      <c r="E54" s="11">
        <v>0</v>
      </c>
      <c r="F54" s="35">
        <v>0</v>
      </c>
      <c r="G54" s="35">
        <v>0</v>
      </c>
      <c r="H54" s="35">
        <v>0</v>
      </c>
      <c r="I54" s="35">
        <v>0</v>
      </c>
      <c r="J54" s="12">
        <v>0</v>
      </c>
      <c r="K54" s="10">
        <v>0</v>
      </c>
      <c r="L54" s="161">
        <v>0</v>
      </c>
      <c r="N54" s="77">
        <f t="shared" si="88"/>
        <v>0</v>
      </c>
      <c r="O54" s="18">
        <f t="shared" si="89"/>
        <v>0</v>
      </c>
      <c r="P54" s="18">
        <f t="shared" si="90"/>
        <v>0</v>
      </c>
      <c r="Q54" s="37">
        <f t="shared" si="91"/>
        <v>0</v>
      </c>
      <c r="R54" s="37">
        <f t="shared" si="92"/>
        <v>0</v>
      </c>
      <c r="S54" s="37">
        <f t="shared" si="93"/>
        <v>0</v>
      </c>
      <c r="T54" s="37">
        <f t="shared" si="94"/>
        <v>0</v>
      </c>
      <c r="U54" s="19">
        <f t="shared" si="95"/>
        <v>0</v>
      </c>
      <c r="V54" s="96">
        <f t="shared" si="96"/>
        <v>0</v>
      </c>
      <c r="W54" s="78">
        <f t="shared" si="97"/>
        <v>0</v>
      </c>
      <c r="Y54" s="145"/>
      <c r="Z54" s="104">
        <f t="shared" si="99"/>
        <v>0</v>
      </c>
    </row>
    <row r="55" spans="1:26" ht="19.5" customHeight="1" thickBot="1" x14ac:dyDescent="0.3">
      <c r="A55" s="24"/>
      <c r="B55" t="s">
        <v>70</v>
      </c>
      <c r="C55" s="10">
        <v>621343</v>
      </c>
      <c r="D55" s="11">
        <v>587791</v>
      </c>
      <c r="E55" s="11">
        <v>375598</v>
      </c>
      <c r="F55" s="35">
        <v>752849</v>
      </c>
      <c r="G55" s="35">
        <v>482145</v>
      </c>
      <c r="H55" s="35">
        <v>654885</v>
      </c>
      <c r="I55" s="35">
        <v>997732.72100000002</v>
      </c>
      <c r="J55" s="12">
        <v>1083016.7050000001</v>
      </c>
      <c r="K55" s="10">
        <v>319947.63800000004</v>
      </c>
      <c r="L55" s="161">
        <v>183321.48300000001</v>
      </c>
      <c r="N55" s="77">
        <f t="shared" si="88"/>
        <v>1.3475962669659857E-3</v>
      </c>
      <c r="O55" s="18">
        <f t="shared" si="89"/>
        <v>1.1350983934303625E-3</v>
      </c>
      <c r="P55" s="18">
        <f t="shared" si="90"/>
        <v>6.9988944259416041E-4</v>
      </c>
      <c r="Q55" s="37">
        <f t="shared" si="91"/>
        <v>1.2792610843583262E-3</v>
      </c>
      <c r="R55" s="37">
        <f t="shared" si="92"/>
        <v>1.49977784456107E-3</v>
      </c>
      <c r="S55" s="37">
        <f t="shared" si="93"/>
        <v>2.1146923753964536E-3</v>
      </c>
      <c r="T55" s="37">
        <f t="shared" si="94"/>
        <v>1.830352086610791E-3</v>
      </c>
      <c r="U55" s="19">
        <f t="shared" si="95"/>
        <v>1.7046234567079453E-3</v>
      </c>
      <c r="V55" s="96">
        <f t="shared" si="96"/>
        <v>2.2179850946987215E-3</v>
      </c>
      <c r="W55" s="78">
        <f t="shared" si="97"/>
        <v>1.0752300478559754E-3</v>
      </c>
      <c r="Y55" s="145">
        <f t="shared" si="98"/>
        <v>-0.42702660927285863</v>
      </c>
      <c r="Z55" s="104">
        <f t="shared" si="99"/>
        <v>-0.11427550468427461</v>
      </c>
    </row>
    <row r="56" spans="1:26" ht="19.5" customHeight="1" thickBot="1" x14ac:dyDescent="0.3">
      <c r="A56" s="5" t="s">
        <v>35</v>
      </c>
      <c r="B56" s="6"/>
      <c r="C56" s="13">
        <f>SUM(C57:C66)</f>
        <v>385959578</v>
      </c>
      <c r="D56" s="14">
        <f t="shared" ref="D56" si="100">SUM(D57:D66)</f>
        <v>411695488</v>
      </c>
      <c r="E56" s="14">
        <v>439138980</v>
      </c>
      <c r="F56" s="36">
        <v>463484394</v>
      </c>
      <c r="G56" s="36">
        <v>494477824</v>
      </c>
      <c r="H56" s="36">
        <v>538130485</v>
      </c>
      <c r="I56" s="36">
        <v>532873119.75400013</v>
      </c>
      <c r="J56" s="15">
        <v>544290619.45899987</v>
      </c>
      <c r="K56" s="13">
        <v>119418887.52100004</v>
      </c>
      <c r="L56" s="160">
        <v>124400973.41000003</v>
      </c>
      <c r="M56" s="1"/>
      <c r="N56" s="134">
        <f t="shared" ref="N56:T56" si="101">C56/C67</f>
        <v>0.4556597460238862</v>
      </c>
      <c r="O56" s="21">
        <f t="shared" si="101"/>
        <v>0.4429080462578362</v>
      </c>
      <c r="P56" s="21">
        <f t="shared" si="101"/>
        <v>0.45003324529171579</v>
      </c>
      <c r="Q56" s="21">
        <f t="shared" si="101"/>
        <v>0.44057979382367224</v>
      </c>
      <c r="R56" s="259">
        <f t="shared" si="101"/>
        <v>0.60601082140471207</v>
      </c>
      <c r="S56" s="259">
        <f t="shared" si="101"/>
        <v>0.63472718714544762</v>
      </c>
      <c r="T56" s="259">
        <f t="shared" si="101"/>
        <v>0.49432681001859069</v>
      </c>
      <c r="U56" s="22">
        <f t="shared" ref="U56" si="102">J56/J67</f>
        <v>0.46140738920691793</v>
      </c>
      <c r="V56" s="20">
        <f>K56/K67</f>
        <v>0.45290977339029381</v>
      </c>
      <c r="W56" s="234">
        <f>L56/L67</f>
        <v>0.42184679098194439</v>
      </c>
      <c r="X56" s="1"/>
      <c r="Y56" s="64">
        <f t="shared" si="86"/>
        <v>4.1719413004277686E-2</v>
      </c>
      <c r="Z56" s="101">
        <f t="shared" si="87"/>
        <v>-3.1062982408349429</v>
      </c>
    </row>
    <row r="57" spans="1:26" ht="19.5" customHeight="1" x14ac:dyDescent="0.25">
      <c r="A57" s="24"/>
      <c r="B57" t="s">
        <v>64</v>
      </c>
      <c r="C57" s="10">
        <v>74160711</v>
      </c>
      <c r="D57" s="11">
        <v>78077748</v>
      </c>
      <c r="E57" s="11">
        <v>83385164</v>
      </c>
      <c r="F57" s="35">
        <v>89167914</v>
      </c>
      <c r="G57" s="35">
        <v>100995629</v>
      </c>
      <c r="H57" s="35">
        <v>100148773</v>
      </c>
      <c r="I57" s="35">
        <v>93840937.486000016</v>
      </c>
      <c r="J57" s="12">
        <v>92378704.083999857</v>
      </c>
      <c r="K57" s="10">
        <v>22616092.944999997</v>
      </c>
      <c r="L57" s="161">
        <v>21984365.334999986</v>
      </c>
      <c r="N57" s="77">
        <f t="shared" ref="N57" si="103">C57/$C$56</f>
        <v>0.19214631590254252</v>
      </c>
      <c r="O57" s="18">
        <f t="shared" ref="O57" si="104">D57/$D$56</f>
        <v>0.18964926815034708</v>
      </c>
      <c r="P57" s="18">
        <f t="shared" ref="P57" si="105">E57/$E$56</f>
        <v>0.18988331211226114</v>
      </c>
      <c r="Q57" s="37">
        <f>F57/$F$56</f>
        <v>0.1923860115989148</v>
      </c>
      <c r="R57" s="37">
        <f>G57/$G$56</f>
        <v>0.20424703413999815</v>
      </c>
      <c r="S57" s="37">
        <f>H57/$H$56</f>
        <v>0.18610499830724142</v>
      </c>
      <c r="T57" s="37">
        <f>I57/$I$56</f>
        <v>0.17610371776553771</v>
      </c>
      <c r="U57" s="19">
        <f>J57/$J$56</f>
        <v>0.16972312360595171</v>
      </c>
      <c r="V57" s="96">
        <f>K57/$K$56</f>
        <v>0.18938455561330625</v>
      </c>
      <c r="W57" s="78">
        <f>L57/$L$56</f>
        <v>0.17672181119149316</v>
      </c>
      <c r="Y57" s="107">
        <f t="shared" si="86"/>
        <v>-2.7932658905156914E-2</v>
      </c>
      <c r="Z57" s="108">
        <f t="shared" si="87"/>
        <v>-1.2662744421813088</v>
      </c>
    </row>
    <row r="58" spans="1:26" ht="19.5" customHeight="1" x14ac:dyDescent="0.25">
      <c r="A58" s="24"/>
      <c r="B58" t="s">
        <v>65</v>
      </c>
      <c r="C58" s="10">
        <v>205712</v>
      </c>
      <c r="D58" s="11">
        <v>156591</v>
      </c>
      <c r="E58" s="11">
        <v>30322</v>
      </c>
      <c r="F58" s="35">
        <v>58813</v>
      </c>
      <c r="G58" s="35">
        <v>38687</v>
      </c>
      <c r="H58" s="35">
        <v>25946</v>
      </c>
      <c r="I58" s="35">
        <v>67556.377000000022</v>
      </c>
      <c r="J58" s="12">
        <v>51853.810999999994</v>
      </c>
      <c r="K58" s="10">
        <v>11214.990000000002</v>
      </c>
      <c r="L58" s="161">
        <v>13811.503999999999</v>
      </c>
      <c r="N58" s="77">
        <f t="shared" ref="N58:N66" si="106">C58/$C$56</f>
        <v>5.329884571487432E-4</v>
      </c>
      <c r="O58" s="18">
        <f t="shared" ref="O58:O66" si="107">D58/$D$56</f>
        <v>3.8035636669401634E-4</v>
      </c>
      <c r="P58" s="18">
        <f t="shared" ref="P58:P66" si="108">E58/$E$56</f>
        <v>6.9048755362140709E-5</v>
      </c>
      <c r="Q58" s="37">
        <f t="shared" ref="Q58:Q66" si="109">F58/$F$56</f>
        <v>1.2689316136931246E-4</v>
      </c>
      <c r="R58" s="37">
        <f t="shared" ref="R58:R66" si="110">G58/$G$56</f>
        <v>7.8238088994664399E-5</v>
      </c>
      <c r="S58" s="37">
        <f t="shared" ref="S58:S66" si="111">H58/$H$56</f>
        <v>4.8215071851950555E-5</v>
      </c>
      <c r="T58" s="37">
        <f t="shared" ref="T58:T66" si="112">I58/$I$56</f>
        <v>1.2677760332738738E-4</v>
      </c>
      <c r="U58" s="19">
        <f t="shared" ref="U58:U66" si="113">J58/$J$56</f>
        <v>9.5268610455826564E-5</v>
      </c>
      <c r="V58" s="96">
        <f t="shared" ref="V58:V66" si="114">K58/$K$56</f>
        <v>9.3913033631533573E-5</v>
      </c>
      <c r="W58" s="78">
        <f t="shared" ref="W58:W66" si="115">L58/$L$56</f>
        <v>1.1102408302288859E-4</v>
      </c>
      <c r="Y58" s="145">
        <f t="shared" si="86"/>
        <v>0.23152174009963425</v>
      </c>
      <c r="Z58" s="104">
        <f t="shared" si="87"/>
        <v>1.7111049391355013E-3</v>
      </c>
    </row>
    <row r="59" spans="1:26" ht="19.5" customHeight="1" x14ac:dyDescent="0.25">
      <c r="A59" s="24"/>
      <c r="B59" t="s">
        <v>72</v>
      </c>
      <c r="C59" s="10">
        <v>0</v>
      </c>
      <c r="D59" s="11">
        <v>0</v>
      </c>
      <c r="E59" s="11">
        <v>0</v>
      </c>
      <c r="F59" s="35">
        <v>236</v>
      </c>
      <c r="G59" s="35">
        <v>2490</v>
      </c>
      <c r="H59" s="35">
        <v>172</v>
      </c>
      <c r="I59" s="35">
        <v>0</v>
      </c>
      <c r="J59" s="12">
        <v>0</v>
      </c>
      <c r="K59" s="10">
        <v>0</v>
      </c>
      <c r="L59" s="161">
        <v>0</v>
      </c>
      <c r="N59" s="77">
        <f t="shared" si="106"/>
        <v>0</v>
      </c>
      <c r="O59" s="18">
        <f t="shared" si="107"/>
        <v>0</v>
      </c>
      <c r="P59" s="18">
        <f t="shared" si="108"/>
        <v>0</v>
      </c>
      <c r="Q59" s="37">
        <f t="shared" si="109"/>
        <v>5.0918650779857758E-7</v>
      </c>
      <c r="R59" s="37">
        <f t="shared" si="110"/>
        <v>5.0356151057645817E-6</v>
      </c>
      <c r="S59" s="37">
        <f t="shared" si="111"/>
        <v>3.1962508126630293E-7</v>
      </c>
      <c r="T59" s="37">
        <f t="shared" si="112"/>
        <v>0</v>
      </c>
      <c r="U59" s="19">
        <f t="shared" si="113"/>
        <v>0</v>
      </c>
      <c r="V59" s="96">
        <f t="shared" si="114"/>
        <v>0</v>
      </c>
      <c r="W59" s="78">
        <f t="shared" si="115"/>
        <v>0</v>
      </c>
      <c r="Y59" s="145"/>
      <c r="Z59" s="104">
        <f t="shared" si="87"/>
        <v>0</v>
      </c>
    </row>
    <row r="60" spans="1:26" ht="19.5" customHeight="1" x14ac:dyDescent="0.25">
      <c r="A60" s="24"/>
      <c r="B60" t="s">
        <v>66</v>
      </c>
      <c r="C60" s="10">
        <v>286634780</v>
      </c>
      <c r="D60" s="11">
        <v>308871201</v>
      </c>
      <c r="E60" s="11">
        <v>328989772</v>
      </c>
      <c r="F60" s="35">
        <v>348232246</v>
      </c>
      <c r="G60" s="35">
        <v>367482454</v>
      </c>
      <c r="H60" s="35">
        <v>411779829</v>
      </c>
      <c r="I60" s="35">
        <v>414665784.78300011</v>
      </c>
      <c r="J60" s="12">
        <v>426337280.82999998</v>
      </c>
      <c r="K60" s="10">
        <v>90840141.52700004</v>
      </c>
      <c r="L60" s="161">
        <v>96464851.101000026</v>
      </c>
      <c r="N60" s="77">
        <f t="shared" si="106"/>
        <v>0.74265492123633736</v>
      </c>
      <c r="O60" s="18">
        <f t="shared" si="107"/>
        <v>0.7502418899475527</v>
      </c>
      <c r="P60" s="18">
        <f t="shared" si="108"/>
        <v>0.74917005090279165</v>
      </c>
      <c r="Q60" s="37">
        <f t="shared" si="109"/>
        <v>0.75133542899828465</v>
      </c>
      <c r="R60" s="37">
        <f t="shared" si="110"/>
        <v>0.74317276966499513</v>
      </c>
      <c r="S60" s="37">
        <f t="shared" si="111"/>
        <v>0.76520442620900764</v>
      </c>
      <c r="T60" s="37">
        <f t="shared" si="112"/>
        <v>0.77816982957299441</v>
      </c>
      <c r="U60" s="19">
        <f t="shared" si="113"/>
        <v>0.7832897823110746</v>
      </c>
      <c r="V60" s="96">
        <f t="shared" si="114"/>
        <v>0.76068487500376036</v>
      </c>
      <c r="W60" s="78">
        <f t="shared" si="115"/>
        <v>0.77543485759610353</v>
      </c>
      <c r="Y60" s="145">
        <f t="shared" si="86"/>
        <v>6.1918767182107225E-2</v>
      </c>
      <c r="Z60" s="104">
        <f t="shared" si="87"/>
        <v>1.4749982592343169</v>
      </c>
    </row>
    <row r="61" spans="1:26" ht="19.5" customHeight="1" x14ac:dyDescent="0.25">
      <c r="A61" s="24"/>
      <c r="B61" t="s">
        <v>67</v>
      </c>
      <c r="C61" s="10">
        <v>4178738</v>
      </c>
      <c r="D61" s="11">
        <v>4672832</v>
      </c>
      <c r="E61" s="11">
        <v>4330356</v>
      </c>
      <c r="F61" s="35">
        <v>3983828</v>
      </c>
      <c r="G61" s="35">
        <v>4454727</v>
      </c>
      <c r="H61" s="35">
        <v>4722581</v>
      </c>
      <c r="I61" s="35">
        <v>4198579.3119999999</v>
      </c>
      <c r="J61" s="12">
        <v>4276685.6149999984</v>
      </c>
      <c r="K61" s="10">
        <v>917410.76699999976</v>
      </c>
      <c r="L61" s="161">
        <v>1014242.1700000002</v>
      </c>
      <c r="N61" s="77">
        <f t="shared" si="106"/>
        <v>1.0826879907097421E-2</v>
      </c>
      <c r="O61" s="18">
        <f t="shared" si="107"/>
        <v>1.135021426321777E-2</v>
      </c>
      <c r="P61" s="18">
        <f t="shared" si="108"/>
        <v>9.861014843182447E-3</v>
      </c>
      <c r="Q61" s="37">
        <f t="shared" si="109"/>
        <v>8.5953875719923384E-3</v>
      </c>
      <c r="R61" s="37">
        <f t="shared" si="110"/>
        <v>9.0089520374527447E-3</v>
      </c>
      <c r="S61" s="37">
        <f t="shared" si="111"/>
        <v>8.7759031157656868E-3</v>
      </c>
      <c r="T61" s="37">
        <f t="shared" si="112"/>
        <v>7.8791351193287177E-3</v>
      </c>
      <c r="U61" s="19">
        <f t="shared" si="113"/>
        <v>7.8573568275911668E-3</v>
      </c>
      <c r="V61" s="96">
        <f t="shared" si="114"/>
        <v>7.6822920230158005E-3</v>
      </c>
      <c r="W61" s="78">
        <f t="shared" si="115"/>
        <v>8.1530083101300707E-3</v>
      </c>
      <c r="Y61" s="145">
        <f t="shared" si="86"/>
        <v>0.10554857920040132</v>
      </c>
      <c r="Z61" s="104">
        <f t="shared" si="87"/>
        <v>4.7071628711427019E-2</v>
      </c>
    </row>
    <row r="62" spans="1:26" ht="19.5" customHeight="1" x14ac:dyDescent="0.25">
      <c r="A62" s="24"/>
      <c r="B62" t="s">
        <v>82</v>
      </c>
      <c r="C62" s="10">
        <v>0</v>
      </c>
      <c r="D62" s="11">
        <v>0</v>
      </c>
      <c r="E62" s="11">
        <v>0</v>
      </c>
      <c r="F62" s="35">
        <v>0</v>
      </c>
      <c r="G62" s="35">
        <v>0</v>
      </c>
      <c r="H62" s="35">
        <v>108974</v>
      </c>
      <c r="I62" s="35">
        <v>193295.36400000006</v>
      </c>
      <c r="J62" s="12">
        <v>124994.413</v>
      </c>
      <c r="K62" s="10">
        <v>23671.974999999999</v>
      </c>
      <c r="L62" s="161">
        <v>20773.890999999996</v>
      </c>
      <c r="N62" s="77">
        <f t="shared" si="106"/>
        <v>0</v>
      </c>
      <c r="O62" s="18">
        <f t="shared" si="107"/>
        <v>0</v>
      </c>
      <c r="P62" s="18">
        <f t="shared" si="108"/>
        <v>0</v>
      </c>
      <c r="Q62" s="37">
        <f t="shared" si="109"/>
        <v>0</v>
      </c>
      <c r="R62" s="37">
        <f t="shared" si="110"/>
        <v>0</v>
      </c>
      <c r="S62" s="37">
        <f t="shared" si="111"/>
        <v>2.0250478840647728E-4</v>
      </c>
      <c r="T62" s="37">
        <f t="shared" si="112"/>
        <v>3.6274181758170592E-4</v>
      </c>
      <c r="U62" s="19">
        <f t="shared" si="113"/>
        <v>2.2964645821792551E-4</v>
      </c>
      <c r="V62" s="96">
        <f t="shared" si="114"/>
        <v>1.9822639024197271E-4</v>
      </c>
      <c r="W62" s="78">
        <f t="shared" si="115"/>
        <v>1.6699138624529507E-4</v>
      </c>
      <c r="Y62" s="145">
        <f t="shared" ref="Y62:Y66" si="116">(L62-K62)/K62</f>
        <v>-0.12242679370859436</v>
      </c>
      <c r="Z62" s="104">
        <f t="shared" ref="Z62:Z66" si="117">(W62-V62)*100</f>
        <v>-3.1235003996677646E-3</v>
      </c>
    </row>
    <row r="63" spans="1:26" ht="19.5" customHeight="1" x14ac:dyDescent="0.25">
      <c r="A63" s="24"/>
      <c r="B63" t="s">
        <v>68</v>
      </c>
      <c r="C63" s="10">
        <v>0</v>
      </c>
      <c r="D63" s="11">
        <v>0</v>
      </c>
      <c r="E63" s="11">
        <v>456</v>
      </c>
      <c r="F63" s="35">
        <v>373</v>
      </c>
      <c r="G63" s="35">
        <v>65</v>
      </c>
      <c r="H63" s="35">
        <v>1438</v>
      </c>
      <c r="I63" s="35">
        <v>1688.634</v>
      </c>
      <c r="J63" s="12">
        <v>7637.5470000000005</v>
      </c>
      <c r="K63" s="10">
        <v>162.72200000000001</v>
      </c>
      <c r="L63" s="161">
        <v>670.08300000000008</v>
      </c>
      <c r="N63" s="77">
        <f t="shared" si="106"/>
        <v>0</v>
      </c>
      <c r="O63" s="18">
        <f t="shared" si="107"/>
        <v>0</v>
      </c>
      <c r="P63" s="18">
        <f t="shared" si="108"/>
        <v>1.0383956350219695E-6</v>
      </c>
      <c r="Q63" s="37">
        <f t="shared" si="109"/>
        <v>8.0477359071554847E-7</v>
      </c>
      <c r="R63" s="37">
        <f t="shared" si="110"/>
        <v>1.3145179994967782E-7</v>
      </c>
      <c r="S63" s="37">
        <f t="shared" si="111"/>
        <v>2.6722143422147882E-6</v>
      </c>
      <c r="T63" s="37">
        <f t="shared" si="112"/>
        <v>3.1689232153041512E-6</v>
      </c>
      <c r="U63" s="19">
        <f t="shared" si="113"/>
        <v>1.4032112123467009E-5</v>
      </c>
      <c r="V63" s="96">
        <f t="shared" si="114"/>
        <v>1.3626152728259592E-6</v>
      </c>
      <c r="W63" s="78">
        <f t="shared" si="115"/>
        <v>5.3864771442868402E-6</v>
      </c>
      <c r="Y63" s="145">
        <f t="shared" si="116"/>
        <v>3.11796192278856</v>
      </c>
      <c r="Z63" s="104">
        <f t="shared" si="117"/>
        <v>4.0238618714608809E-4</v>
      </c>
    </row>
    <row r="64" spans="1:26" ht="19.5" customHeight="1" x14ac:dyDescent="0.25">
      <c r="A64" s="24"/>
      <c r="B64" t="s">
        <v>83</v>
      </c>
      <c r="C64" s="10">
        <v>0</v>
      </c>
      <c r="D64" s="11">
        <v>0</v>
      </c>
      <c r="E64" s="11">
        <v>0</v>
      </c>
      <c r="F64" s="35">
        <v>0</v>
      </c>
      <c r="G64" s="35">
        <v>0</v>
      </c>
      <c r="H64" s="35">
        <v>38799</v>
      </c>
      <c r="I64" s="35">
        <v>111638.98599999998</v>
      </c>
      <c r="J64" s="12">
        <v>56522.065999999999</v>
      </c>
      <c r="K64" s="10">
        <v>24089.357</v>
      </c>
      <c r="L64" s="161">
        <v>1251.3589999999999</v>
      </c>
      <c r="N64" s="77">
        <f t="shared" si="106"/>
        <v>0</v>
      </c>
      <c r="O64" s="18">
        <f t="shared" si="107"/>
        <v>0</v>
      </c>
      <c r="P64" s="18">
        <f t="shared" si="108"/>
        <v>0</v>
      </c>
      <c r="Q64" s="37">
        <f t="shared" si="109"/>
        <v>0</v>
      </c>
      <c r="R64" s="37">
        <f t="shared" si="110"/>
        <v>0</v>
      </c>
      <c r="S64" s="37">
        <f t="shared" si="111"/>
        <v>7.2099613535181903E-5</v>
      </c>
      <c r="T64" s="37">
        <f t="shared" si="112"/>
        <v>2.0950387974446506E-4</v>
      </c>
      <c r="U64" s="19">
        <f t="shared" si="113"/>
        <v>1.03845379617566E-4</v>
      </c>
      <c r="V64" s="96">
        <f t="shared" si="114"/>
        <v>2.0172149900294324E-4</v>
      </c>
      <c r="W64" s="78">
        <f t="shared" si="115"/>
        <v>1.0059077237890881E-5</v>
      </c>
      <c r="Y64" s="145">
        <f t="shared" si="116"/>
        <v>-0.94805344949638959</v>
      </c>
      <c r="Z64" s="104">
        <f t="shared" si="117"/>
        <v>-1.9166242176505234E-2</v>
      </c>
    </row>
    <row r="65" spans="1:26" ht="19.5" customHeight="1" x14ac:dyDescent="0.25">
      <c r="A65" s="24"/>
      <c r="B65" t="s">
        <v>69</v>
      </c>
      <c r="C65" s="10">
        <v>0</v>
      </c>
      <c r="D65" s="11">
        <v>416</v>
      </c>
      <c r="E65" s="11">
        <v>454</v>
      </c>
      <c r="F65" s="35">
        <v>255</v>
      </c>
      <c r="G65" s="35">
        <v>0</v>
      </c>
      <c r="H65" s="35">
        <v>0</v>
      </c>
      <c r="I65" s="35">
        <v>0</v>
      </c>
      <c r="J65" s="12">
        <v>0</v>
      </c>
      <c r="K65" s="10">
        <v>0</v>
      </c>
      <c r="L65" s="161">
        <v>0</v>
      </c>
      <c r="N65" s="77">
        <f t="shared" si="106"/>
        <v>0</v>
      </c>
      <c r="O65" s="18">
        <f t="shared" si="107"/>
        <v>1.0104555724448455E-6</v>
      </c>
      <c r="P65" s="18">
        <f t="shared" si="108"/>
        <v>1.0338412682016978E-6</v>
      </c>
      <c r="Q65" s="37">
        <f t="shared" si="109"/>
        <v>5.5018033681625968E-7</v>
      </c>
      <c r="R65" s="37">
        <f t="shared" si="110"/>
        <v>0</v>
      </c>
      <c r="S65" s="37">
        <f t="shared" si="111"/>
        <v>0</v>
      </c>
      <c r="T65" s="37">
        <f t="shared" si="112"/>
        <v>0</v>
      </c>
      <c r="U65" s="19">
        <f t="shared" si="113"/>
        <v>0</v>
      </c>
      <c r="V65" s="96">
        <f t="shared" si="114"/>
        <v>0</v>
      </c>
      <c r="W65" s="78">
        <f t="shared" si="115"/>
        <v>0</v>
      </c>
      <c r="Y65" s="145" t="e">
        <f t="shared" si="116"/>
        <v>#DIV/0!</v>
      </c>
      <c r="Z65" s="104">
        <f t="shared" si="117"/>
        <v>0</v>
      </c>
    </row>
    <row r="66" spans="1:26" ht="19.5" customHeight="1" thickBot="1" x14ac:dyDescent="0.3">
      <c r="A66" s="24"/>
      <c r="B66" t="s">
        <v>70</v>
      </c>
      <c r="C66" s="32">
        <v>20779637</v>
      </c>
      <c r="D66" s="33">
        <v>19916700</v>
      </c>
      <c r="E66" s="33">
        <v>22402456</v>
      </c>
      <c r="F66" s="35">
        <v>22040729</v>
      </c>
      <c r="G66" s="35">
        <v>21503772</v>
      </c>
      <c r="H66" s="35">
        <v>21303973</v>
      </c>
      <c r="I66" s="35">
        <v>19793638.812000003</v>
      </c>
      <c r="J66" s="12">
        <v>21056941.093000006</v>
      </c>
      <c r="K66" s="10">
        <v>4986103.237999999</v>
      </c>
      <c r="L66" s="161">
        <v>4901007.9670000002</v>
      </c>
      <c r="N66" s="77">
        <f t="shared" si="106"/>
        <v>5.3838894496873971E-2</v>
      </c>
      <c r="O66" s="18">
        <f t="shared" si="107"/>
        <v>4.8377260816615995E-2</v>
      </c>
      <c r="P66" s="18">
        <f t="shared" si="108"/>
        <v>5.1014501149499417E-2</v>
      </c>
      <c r="Q66" s="37">
        <f t="shared" si="109"/>
        <v>4.7554414529003539E-2</v>
      </c>
      <c r="R66" s="37">
        <f t="shared" si="110"/>
        <v>4.3487839001653594E-2</v>
      </c>
      <c r="S66" s="37">
        <f t="shared" si="111"/>
        <v>3.9588861054768158E-2</v>
      </c>
      <c r="T66" s="37">
        <f t="shared" si="112"/>
        <v>3.7145125318270321E-2</v>
      </c>
      <c r="U66" s="19">
        <f t="shared" si="113"/>
        <v>3.868694469496764E-2</v>
      </c>
      <c r="V66" s="96">
        <f t="shared" si="114"/>
        <v>4.1753053821768214E-2</v>
      </c>
      <c r="W66" s="78">
        <f t="shared" si="115"/>
        <v>3.9396861878622812E-2</v>
      </c>
      <c r="Y66" s="145">
        <f t="shared" si="116"/>
        <v>-1.7066487984338602E-2</v>
      </c>
      <c r="Z66" s="104">
        <f t="shared" si="117"/>
        <v>-0.23561919431454026</v>
      </c>
    </row>
    <row r="67" spans="1:26" ht="19.5" customHeight="1" thickBot="1" x14ac:dyDescent="0.3">
      <c r="A67" s="74" t="s">
        <v>20</v>
      </c>
      <c r="B67" s="100"/>
      <c r="C67" s="148">
        <f t="shared" ref="C67:F70" si="118">C45+C56</f>
        <v>847034616</v>
      </c>
      <c r="D67" s="84">
        <f t="shared" si="118"/>
        <v>929528130</v>
      </c>
      <c r="E67" s="84">
        <f t="shared" si="118"/>
        <v>975792310</v>
      </c>
      <c r="F67" s="84">
        <f t="shared" si="118"/>
        <v>1051987405</v>
      </c>
      <c r="G67" s="84">
        <v>815955436</v>
      </c>
      <c r="H67" s="84">
        <f t="shared" ref="H67:I67" si="119">H45+H56</f>
        <v>847813826</v>
      </c>
      <c r="I67" s="84">
        <f t="shared" si="119"/>
        <v>1077977380.4580007</v>
      </c>
      <c r="J67" s="167">
        <f>J45+J56</f>
        <v>1179631345.7280004</v>
      </c>
      <c r="K67" s="173">
        <f>K45+K56</f>
        <v>263670369.98800009</v>
      </c>
      <c r="L67" s="169">
        <f>L45+L56</f>
        <v>294896099.88599998</v>
      </c>
      <c r="N67" s="146">
        <f t="shared" ref="N67:U67" si="120">N45+N56</f>
        <v>1</v>
      </c>
      <c r="O67" s="149">
        <f t="shared" si="120"/>
        <v>1</v>
      </c>
      <c r="P67" s="149">
        <f t="shared" si="120"/>
        <v>1</v>
      </c>
      <c r="Q67" s="149">
        <f t="shared" si="120"/>
        <v>1</v>
      </c>
      <c r="R67" s="149">
        <f t="shared" si="120"/>
        <v>1</v>
      </c>
      <c r="S67" s="149">
        <f t="shared" si="120"/>
        <v>1</v>
      </c>
      <c r="T67" s="149">
        <f t="shared" si="120"/>
        <v>1</v>
      </c>
      <c r="U67" s="150">
        <f t="shared" si="120"/>
        <v>1</v>
      </c>
      <c r="V67" s="237">
        <f>V56+V45</f>
        <v>1</v>
      </c>
      <c r="W67" s="177">
        <f>W56+W45</f>
        <v>1</v>
      </c>
      <c r="Y67" s="240">
        <f t="shared" si="86"/>
        <v>0.11842714787945645</v>
      </c>
      <c r="Z67" s="239">
        <f t="shared" si="87"/>
        <v>0</v>
      </c>
    </row>
    <row r="68" spans="1:26" ht="19.5" customHeight="1" x14ac:dyDescent="0.25">
      <c r="A68" s="24"/>
      <c r="B68" t="s">
        <v>64</v>
      </c>
      <c r="C68" s="76">
        <f t="shared" si="118"/>
        <v>223895118</v>
      </c>
      <c r="D68" s="315">
        <f t="shared" si="118"/>
        <v>234049410</v>
      </c>
      <c r="E68" s="315">
        <f t="shared" si="118"/>
        <v>238364551</v>
      </c>
      <c r="F68" s="315">
        <f t="shared" si="118"/>
        <v>260369851</v>
      </c>
      <c r="G68" s="315">
        <f t="shared" ref="G68" si="121">G46+G57</f>
        <v>197441948</v>
      </c>
      <c r="H68" s="315">
        <f t="shared" ref="H68:I68" si="122">H46+H57</f>
        <v>186875767</v>
      </c>
      <c r="I68" s="315">
        <f t="shared" si="122"/>
        <v>251443200.528</v>
      </c>
      <c r="J68" s="212">
        <f>J46+J57</f>
        <v>274601137.95799989</v>
      </c>
      <c r="K68" s="10">
        <f t="shared" ref="K68:L68" si="123">K46+K57</f>
        <v>66249064.030000031</v>
      </c>
      <c r="L68" s="161">
        <f t="shared" si="123"/>
        <v>66925947.490999997</v>
      </c>
      <c r="M68" s="2"/>
      <c r="N68" s="77">
        <f t="shared" ref="N68" si="124">C68/$C$67</f>
        <v>0.26432817947548909</v>
      </c>
      <c r="O68" s="18">
        <f t="shared" ref="O68" si="125">D68/$D$67</f>
        <v>0.2517937891777412</v>
      </c>
      <c r="P68" s="18">
        <f t="shared" ref="P68" si="126">E68/$E$67</f>
        <v>0.24427795603349242</v>
      </c>
      <c r="Q68" s="37">
        <f>F68/$F$67</f>
        <v>0.2475028215760815</v>
      </c>
      <c r="R68" s="37">
        <f>G68/$G$67</f>
        <v>0.24197638656334658</v>
      </c>
      <c r="S68" s="37">
        <f>H68/$H$67</f>
        <v>0.22042075897922428</v>
      </c>
      <c r="T68" s="37">
        <f>I68/$I$67</f>
        <v>0.2332546165497176</v>
      </c>
      <c r="U68" s="19">
        <f>J68/$J$67</f>
        <v>0.2327855553791951</v>
      </c>
      <c r="V68" s="96">
        <f>K68/$K$67</f>
        <v>0.2512571436563581</v>
      </c>
      <c r="W68" s="78">
        <f>L68/$L$67</f>
        <v>0.22694755039782494</v>
      </c>
      <c r="Y68" s="107">
        <f t="shared" si="86"/>
        <v>1.0217253193093381E-2</v>
      </c>
      <c r="Z68" s="108">
        <f t="shared" si="87"/>
        <v>-2.4309593258533155</v>
      </c>
    </row>
    <row r="69" spans="1:26" ht="19.5" customHeight="1" x14ac:dyDescent="0.25">
      <c r="A69" s="24"/>
      <c r="B69" t="s">
        <v>65</v>
      </c>
      <c r="C69" s="76">
        <f t="shared" si="118"/>
        <v>29126634</v>
      </c>
      <c r="D69" s="11">
        <f t="shared" si="118"/>
        <v>36097098</v>
      </c>
      <c r="E69" s="11">
        <f t="shared" si="118"/>
        <v>36531565</v>
      </c>
      <c r="F69" s="11">
        <f t="shared" si="118"/>
        <v>40065136</v>
      </c>
      <c r="G69" s="11">
        <f t="shared" ref="G69" si="127">G47+G58</f>
        <v>19515968</v>
      </c>
      <c r="H69" s="11">
        <f t="shared" ref="H69:I69" si="128">H47+H58</f>
        <v>21340590</v>
      </c>
      <c r="I69" s="11">
        <f t="shared" si="128"/>
        <v>38526348.764999993</v>
      </c>
      <c r="J69" s="212">
        <f>J47+J58</f>
        <v>41028237.346999966</v>
      </c>
      <c r="K69" s="10">
        <f t="shared" ref="K69:L69" si="129">K47+K58</f>
        <v>8845880.0620000008</v>
      </c>
      <c r="L69" s="161">
        <f t="shared" si="129"/>
        <v>9050589.2960000001</v>
      </c>
      <c r="M69" s="2"/>
      <c r="N69" s="77">
        <f t="shared" ref="N69:N77" si="130">C69/$C$67</f>
        <v>3.4386592294830133E-2</v>
      </c>
      <c r="O69" s="18">
        <f t="shared" ref="O69:O77" si="131">D69/$D$67</f>
        <v>3.8833787633731964E-2</v>
      </c>
      <c r="P69" s="18">
        <f t="shared" ref="P69:P77" si="132">E69/$E$67</f>
        <v>3.7437848838960411E-2</v>
      </c>
      <c r="Q69" s="37">
        <f t="shared" ref="Q69:Q77" si="133">F69/$F$67</f>
        <v>3.8085186010378136E-2</v>
      </c>
      <c r="R69" s="37">
        <f t="shared" ref="R69:R77" si="134">G69/$G$67</f>
        <v>2.3917933674995458E-2</v>
      </c>
      <c r="S69" s="37">
        <f t="shared" ref="S69:S77" si="135">H69/$H$67</f>
        <v>2.5171316326233161E-2</v>
      </c>
      <c r="T69" s="37">
        <f t="shared" ref="T69:T77" si="136">I69/$I$67</f>
        <v>3.5739477899463239E-2</v>
      </c>
      <c r="U69" s="19">
        <f t="shared" ref="U69:U77" si="137">J69/$J$67</f>
        <v>3.4780558769977162E-2</v>
      </c>
      <c r="V69" s="96">
        <f t="shared" ref="V69:V77" si="138">K69/$K$67</f>
        <v>3.3549010692413353E-2</v>
      </c>
      <c r="W69" s="78">
        <f t="shared" ref="W69:W77" si="139">L69/$L$67</f>
        <v>3.0690773121444293E-2</v>
      </c>
      <c r="Y69" s="145">
        <f t="shared" ref="Y69:Y77" si="140">(L69-K69)/K69</f>
        <v>2.3141760069683298E-2</v>
      </c>
      <c r="Z69" s="104">
        <f t="shared" ref="Z69:Z77" si="141">(W69-V69)*100</f>
        <v>-0.28582375709690599</v>
      </c>
    </row>
    <row r="70" spans="1:26" ht="19.5" customHeight="1" x14ac:dyDescent="0.25">
      <c r="A70" s="24"/>
      <c r="B70" t="s">
        <v>72</v>
      </c>
      <c r="C70" s="76">
        <f t="shared" si="118"/>
        <v>40804</v>
      </c>
      <c r="D70" s="11">
        <f t="shared" si="118"/>
        <v>80734</v>
      </c>
      <c r="E70" s="11">
        <f t="shared" si="118"/>
        <v>122357</v>
      </c>
      <c r="F70" s="11">
        <f t="shared" si="118"/>
        <v>61316</v>
      </c>
      <c r="G70" s="11">
        <f t="shared" ref="G70" si="142">G48+G59</f>
        <v>53636</v>
      </c>
      <c r="H70" s="11">
        <f t="shared" ref="H70:I70" si="143">H48+H59</f>
        <v>36811</v>
      </c>
      <c r="I70" s="11">
        <f t="shared" si="143"/>
        <v>21103.884999999998</v>
      </c>
      <c r="J70" s="212">
        <f>J48+J59</f>
        <v>27815.938000000002</v>
      </c>
      <c r="K70" s="10">
        <f t="shared" ref="K70:L70" si="144">K48+K59</f>
        <v>5805.21</v>
      </c>
      <c r="L70" s="161">
        <f t="shared" si="144"/>
        <v>3779.7799999999997</v>
      </c>
      <c r="M70" s="2"/>
      <c r="N70" s="77">
        <f t="shared" si="130"/>
        <v>4.8172765586241401E-5</v>
      </c>
      <c r="O70" s="18">
        <f t="shared" si="131"/>
        <v>8.6854821703997277E-5</v>
      </c>
      <c r="P70" s="18">
        <f t="shared" si="132"/>
        <v>1.2539246184467266E-4</v>
      </c>
      <c r="Q70" s="37">
        <f t="shared" si="133"/>
        <v>5.828586892634898E-5</v>
      </c>
      <c r="R70" s="37">
        <f t="shared" si="134"/>
        <v>6.5733982070069813E-5</v>
      </c>
      <c r="S70" s="37">
        <f t="shared" si="135"/>
        <v>4.3418730470196412E-5</v>
      </c>
      <c r="T70" s="37">
        <f t="shared" si="136"/>
        <v>1.9577298543160139E-5</v>
      </c>
      <c r="U70" s="19">
        <f t="shared" si="137"/>
        <v>2.3580195711765873E-5</v>
      </c>
      <c r="V70" s="96">
        <f t="shared" si="138"/>
        <v>2.2016922114776115E-5</v>
      </c>
      <c r="W70" s="78">
        <f t="shared" si="139"/>
        <v>1.2817327870599766E-5</v>
      </c>
      <c r="Y70" s="145">
        <f t="shared" si="140"/>
        <v>-0.3488986617193866</v>
      </c>
      <c r="Z70" s="104">
        <f t="shared" si="141"/>
        <v>-9.1995942441763486E-4</v>
      </c>
    </row>
    <row r="71" spans="1:26" ht="19.5" customHeight="1" x14ac:dyDescent="0.25">
      <c r="A71" s="24"/>
      <c r="B71" t="s">
        <v>66</v>
      </c>
      <c r="C71" s="76">
        <f>C49+C60</f>
        <v>559497144</v>
      </c>
      <c r="D71" s="11">
        <f t="shared" ref="D71:L71" si="145">D49+D60</f>
        <v>622981068</v>
      </c>
      <c r="E71" s="11">
        <f t="shared" si="145"/>
        <v>661742531</v>
      </c>
      <c r="F71" s="11">
        <f t="shared" ref="F71:G71" si="146">F49+F60</f>
        <v>713560644</v>
      </c>
      <c r="G71" s="11">
        <f t="shared" si="146"/>
        <v>565233734</v>
      </c>
      <c r="H71" s="11">
        <f t="shared" ref="H71:I71" si="147">H49+H60</f>
        <v>607093097</v>
      </c>
      <c r="I71" s="11">
        <f t="shared" si="147"/>
        <v>751563032.32300079</v>
      </c>
      <c r="J71" s="212">
        <f t="shared" si="145"/>
        <v>824808560.44900048</v>
      </c>
      <c r="K71" s="10">
        <f t="shared" si="145"/>
        <v>179114067.55400008</v>
      </c>
      <c r="L71" s="161">
        <f t="shared" si="145"/>
        <v>210019244.36899996</v>
      </c>
      <c r="M71" s="2"/>
      <c r="N71" s="77">
        <f t="shared" si="130"/>
        <v>0.6605363386943327</v>
      </c>
      <c r="O71" s="18">
        <f t="shared" si="131"/>
        <v>0.67021217313778336</v>
      </c>
      <c r="P71" s="18">
        <f t="shared" si="132"/>
        <v>0.67815919865160645</v>
      </c>
      <c r="Q71" s="37">
        <f t="shared" si="133"/>
        <v>0.67829770642548715</v>
      </c>
      <c r="R71" s="37">
        <f t="shared" si="134"/>
        <v>0.69272623119089072</v>
      </c>
      <c r="S71" s="37">
        <f t="shared" si="135"/>
        <v>0.71606888019776171</v>
      </c>
      <c r="T71" s="37">
        <f t="shared" si="136"/>
        <v>0.69719740501761174</v>
      </c>
      <c r="U71" s="19">
        <f t="shared" si="137"/>
        <v>0.69920875147648454</v>
      </c>
      <c r="V71" s="96">
        <f t="shared" si="138"/>
        <v>0.67931056326940242</v>
      </c>
      <c r="W71" s="78">
        <f t="shared" si="139"/>
        <v>0.71218047458134759</v>
      </c>
      <c r="Y71" s="145">
        <f t="shared" si="140"/>
        <v>0.17254466517925765</v>
      </c>
      <c r="Z71" s="104">
        <f t="shared" si="141"/>
        <v>3.2869911311945166</v>
      </c>
    </row>
    <row r="72" spans="1:26" ht="19.5" customHeight="1" x14ac:dyDescent="0.25">
      <c r="A72" s="24"/>
      <c r="B72" t="s">
        <v>67</v>
      </c>
      <c r="C72" s="76">
        <f>C50+C61</f>
        <v>13073936</v>
      </c>
      <c r="D72" s="11">
        <f t="shared" ref="D72:L72" si="148">D50+D61</f>
        <v>15814913</v>
      </c>
      <c r="E72" s="11">
        <f t="shared" si="148"/>
        <v>16252342</v>
      </c>
      <c r="F72" s="11">
        <f t="shared" ref="F72:G76" si="149">F50+F61</f>
        <v>15132052</v>
      </c>
      <c r="G72" s="11">
        <f t="shared" si="149"/>
        <v>11722229</v>
      </c>
      <c r="H72" s="11">
        <f t="shared" ref="H72:J76" si="150">H50+H61</f>
        <v>10319717</v>
      </c>
      <c r="I72" s="11">
        <f t="shared" ref="I72" si="151">I50+I61</f>
        <v>15283189.173999999</v>
      </c>
      <c r="J72" s="212">
        <f t="shared" si="148"/>
        <v>16773253.583999995</v>
      </c>
      <c r="K72" s="10">
        <f t="shared" si="148"/>
        <v>4093262.0319999997</v>
      </c>
      <c r="L72" s="161">
        <f t="shared" si="148"/>
        <v>3783882.4670000002</v>
      </c>
      <c r="M72" s="2"/>
      <c r="N72" s="77">
        <f t="shared" si="130"/>
        <v>1.5434948882891935E-2</v>
      </c>
      <c r="O72" s="18">
        <f t="shared" si="131"/>
        <v>1.7013915436857194E-2</v>
      </c>
      <c r="P72" s="18">
        <f t="shared" si="132"/>
        <v>1.6655534003952133E-2</v>
      </c>
      <c r="Q72" s="37">
        <f t="shared" si="133"/>
        <v>1.4384252062409435E-2</v>
      </c>
      <c r="R72" s="37">
        <f t="shared" si="134"/>
        <v>1.436626129665248E-2</v>
      </c>
      <c r="S72" s="37">
        <f t="shared" si="135"/>
        <v>1.2172149926698647E-2</v>
      </c>
      <c r="T72" s="37">
        <f t="shared" si="136"/>
        <v>1.4177652936935119E-2</v>
      </c>
      <c r="U72" s="19">
        <f t="shared" si="137"/>
        <v>1.4219063985323747E-2</v>
      </c>
      <c r="V72" s="96">
        <f t="shared" si="138"/>
        <v>1.5524163872437727E-2</v>
      </c>
      <c r="W72" s="78">
        <f t="shared" si="139"/>
        <v>1.2831239438102986E-2</v>
      </c>
      <c r="Y72" s="145">
        <f t="shared" si="140"/>
        <v>-7.5582643520340234E-2</v>
      </c>
      <c r="Z72" s="104">
        <f t="shared" si="141"/>
        <v>-0.26929244343347414</v>
      </c>
    </row>
    <row r="73" spans="1:26" ht="19.5" customHeight="1" x14ac:dyDescent="0.25">
      <c r="A73" s="24"/>
      <c r="B73" t="s">
        <v>82</v>
      </c>
      <c r="C73" s="76">
        <f t="shared" ref="C73:E73" si="152">C51+C62</f>
        <v>0</v>
      </c>
      <c r="D73" s="11">
        <f t="shared" si="152"/>
        <v>0</v>
      </c>
      <c r="E73" s="11">
        <f t="shared" si="152"/>
        <v>0</v>
      </c>
      <c r="F73" s="11">
        <f t="shared" si="149"/>
        <v>0</v>
      </c>
      <c r="G73" s="11">
        <f t="shared" si="149"/>
        <v>0</v>
      </c>
      <c r="H73" s="11">
        <f t="shared" si="150"/>
        <v>148749</v>
      </c>
      <c r="I73" s="11">
        <f t="shared" ref="I73" si="153">I51+I62</f>
        <v>235806.63000000006</v>
      </c>
      <c r="J73" s="212">
        <f t="shared" si="150"/>
        <v>187610.32800000001</v>
      </c>
      <c r="K73" s="10">
        <f t="shared" ref="K73:L73" si="154">K51+K62</f>
        <v>31988.144999999997</v>
      </c>
      <c r="L73" s="161">
        <f t="shared" si="154"/>
        <v>26405.590999999997</v>
      </c>
      <c r="M73" s="2"/>
      <c r="N73" s="77">
        <f t="shared" si="130"/>
        <v>0</v>
      </c>
      <c r="O73" s="18">
        <f t="shared" si="131"/>
        <v>0</v>
      </c>
      <c r="P73" s="18">
        <f t="shared" si="132"/>
        <v>0</v>
      </c>
      <c r="Q73" s="37">
        <f t="shared" si="133"/>
        <v>0</v>
      </c>
      <c r="R73" s="37">
        <f t="shared" si="134"/>
        <v>0</v>
      </c>
      <c r="S73" s="37">
        <f t="shared" si="135"/>
        <v>1.7545007575755199E-4</v>
      </c>
      <c r="T73" s="37">
        <f t="shared" si="136"/>
        <v>2.1874914471750124E-4</v>
      </c>
      <c r="U73" s="19">
        <f t="shared" si="137"/>
        <v>1.5904149095344506E-4</v>
      </c>
      <c r="V73" s="96">
        <f t="shared" si="138"/>
        <v>1.2131869425243273E-4</v>
      </c>
      <c r="W73" s="78">
        <f t="shared" si="139"/>
        <v>8.9542015001920297E-5</v>
      </c>
      <c r="Y73" s="145">
        <f t="shared" si="140"/>
        <v>-0.17451946650860814</v>
      </c>
      <c r="Z73" s="104">
        <f t="shared" si="141"/>
        <v>-3.1776679250512434E-3</v>
      </c>
    </row>
    <row r="74" spans="1:26" ht="19.5" customHeight="1" x14ac:dyDescent="0.25">
      <c r="A74" s="24"/>
      <c r="B74" t="s">
        <v>68</v>
      </c>
      <c r="C74" s="76">
        <f t="shared" ref="C74:E74" si="155">C52+C63</f>
        <v>0</v>
      </c>
      <c r="D74" s="11">
        <f t="shared" si="155"/>
        <v>0</v>
      </c>
      <c r="E74" s="11">
        <f t="shared" si="155"/>
        <v>456</v>
      </c>
      <c r="F74" s="11">
        <f t="shared" si="149"/>
        <v>4573</v>
      </c>
      <c r="G74" s="11">
        <f t="shared" si="149"/>
        <v>2004</v>
      </c>
      <c r="H74" s="11">
        <f t="shared" si="150"/>
        <v>1438</v>
      </c>
      <c r="I74" s="11">
        <f t="shared" ref="I74" si="156">I52+I63</f>
        <v>1688.634</v>
      </c>
      <c r="J74" s="212">
        <f t="shared" si="150"/>
        <v>8250.26</v>
      </c>
      <c r="K74" s="10">
        <f t="shared" ref="K74:L74" si="157">K52+K63</f>
        <v>162.72200000000001</v>
      </c>
      <c r="L74" s="161">
        <f t="shared" si="157"/>
        <v>670.08300000000008</v>
      </c>
      <c r="M74" s="2"/>
      <c r="N74" s="77">
        <f t="shared" si="130"/>
        <v>0</v>
      </c>
      <c r="O74" s="18">
        <f t="shared" si="131"/>
        <v>0</v>
      </c>
      <c r="P74" s="18">
        <f t="shared" si="132"/>
        <v>4.6731255752568906E-7</v>
      </c>
      <c r="Q74" s="37">
        <f t="shared" si="133"/>
        <v>4.3470102191955426E-6</v>
      </c>
      <c r="R74" s="37">
        <f t="shared" si="134"/>
        <v>2.456016482743305E-6</v>
      </c>
      <c r="S74" s="37">
        <f t="shared" si="135"/>
        <v>1.6961270928837152E-6</v>
      </c>
      <c r="T74" s="37">
        <f t="shared" si="136"/>
        <v>1.5664837042151567E-6</v>
      </c>
      <c r="U74" s="19">
        <f t="shared" si="137"/>
        <v>6.9939307987008564E-6</v>
      </c>
      <c r="V74" s="96">
        <f t="shared" si="138"/>
        <v>6.1714177443375849E-7</v>
      </c>
      <c r="W74" s="78">
        <f t="shared" si="139"/>
        <v>2.2722680980149916E-6</v>
      </c>
      <c r="Y74" s="145">
        <f t="shared" si="140"/>
        <v>3.11796192278856</v>
      </c>
      <c r="Z74" s="104">
        <f t="shared" si="141"/>
        <v>1.6551263235812331E-4</v>
      </c>
    </row>
    <row r="75" spans="1:26" ht="19.5" customHeight="1" x14ac:dyDescent="0.25">
      <c r="A75" s="24"/>
      <c r="B75" t="s">
        <v>83</v>
      </c>
      <c r="C75" s="76">
        <f t="shared" ref="C75:E75" si="158">C53+C64</f>
        <v>0</v>
      </c>
      <c r="D75" s="11">
        <f t="shared" si="158"/>
        <v>0</v>
      </c>
      <c r="E75" s="11">
        <f t="shared" si="158"/>
        <v>0</v>
      </c>
      <c r="F75" s="11">
        <f t="shared" si="149"/>
        <v>0</v>
      </c>
      <c r="G75" s="11">
        <f t="shared" si="149"/>
        <v>0</v>
      </c>
      <c r="H75" s="11">
        <f t="shared" si="150"/>
        <v>38799</v>
      </c>
      <c r="I75" s="11">
        <f t="shared" ref="I75" si="159">I53+I64</f>
        <v>111638.98599999998</v>
      </c>
      <c r="J75" s="212">
        <f t="shared" si="150"/>
        <v>56522.065999999999</v>
      </c>
      <c r="K75" s="10">
        <f t="shared" ref="K75:L75" si="160">K53+K64</f>
        <v>24089.357</v>
      </c>
      <c r="L75" s="161">
        <f t="shared" si="160"/>
        <v>1251.3589999999999</v>
      </c>
      <c r="M75" s="2"/>
      <c r="N75" s="77">
        <f t="shared" si="130"/>
        <v>0</v>
      </c>
      <c r="O75" s="18">
        <f t="shared" si="131"/>
        <v>0</v>
      </c>
      <c r="P75" s="18">
        <f t="shared" si="132"/>
        <v>0</v>
      </c>
      <c r="Q75" s="37">
        <f t="shared" si="133"/>
        <v>0</v>
      </c>
      <c r="R75" s="37">
        <f t="shared" si="134"/>
        <v>0</v>
      </c>
      <c r="S75" s="37">
        <f t="shared" si="135"/>
        <v>4.5763584893459853E-5</v>
      </c>
      <c r="T75" s="37">
        <f t="shared" si="136"/>
        <v>1.0356338456059985E-4</v>
      </c>
      <c r="U75" s="19">
        <f t="shared" si="137"/>
        <v>4.7915025490542421E-5</v>
      </c>
      <c r="V75" s="96">
        <f t="shared" si="138"/>
        <v>9.1361638401373399E-5</v>
      </c>
      <c r="W75" s="78">
        <f t="shared" si="139"/>
        <v>4.2433894530437887E-6</v>
      </c>
      <c r="Y75" s="145">
        <f t="shared" si="140"/>
        <v>-0.94805344949638959</v>
      </c>
      <c r="Z75" s="104">
        <f t="shared" si="141"/>
        <v>-8.7118248948329612E-3</v>
      </c>
    </row>
    <row r="76" spans="1:26" ht="19.5" customHeight="1" x14ac:dyDescent="0.25">
      <c r="A76" s="24"/>
      <c r="B76" t="s">
        <v>69</v>
      </c>
      <c r="C76" s="76">
        <f t="shared" ref="C76:E76" si="161">C54+C65</f>
        <v>0</v>
      </c>
      <c r="D76" s="11">
        <f t="shared" si="161"/>
        <v>416</v>
      </c>
      <c r="E76" s="11">
        <f t="shared" si="161"/>
        <v>454</v>
      </c>
      <c r="F76" s="11">
        <f t="shared" si="149"/>
        <v>255</v>
      </c>
      <c r="G76" s="11">
        <f t="shared" si="149"/>
        <v>0</v>
      </c>
      <c r="H76" s="11">
        <f t="shared" si="150"/>
        <v>0</v>
      </c>
      <c r="I76" s="11">
        <f t="shared" ref="I76" si="162">I54+I65</f>
        <v>0</v>
      </c>
      <c r="J76" s="212">
        <f t="shared" si="150"/>
        <v>0</v>
      </c>
      <c r="K76" s="10">
        <f t="shared" ref="K76:L76" si="163">K54+K65</f>
        <v>0</v>
      </c>
      <c r="L76" s="161">
        <f t="shared" si="163"/>
        <v>0</v>
      </c>
      <c r="M76" s="2"/>
      <c r="N76" s="77">
        <f t="shared" si="130"/>
        <v>0</v>
      </c>
      <c r="O76" s="18">
        <f t="shared" si="131"/>
        <v>4.4753890342189E-7</v>
      </c>
      <c r="P76" s="18">
        <f t="shared" si="132"/>
        <v>4.6526294104531324E-7</v>
      </c>
      <c r="Q76" s="37">
        <f t="shared" si="133"/>
        <v>2.4239833936034625E-7</v>
      </c>
      <c r="R76" s="37">
        <f t="shared" si="134"/>
        <v>0</v>
      </c>
      <c r="S76" s="37">
        <f t="shared" si="135"/>
        <v>0</v>
      </c>
      <c r="T76" s="37">
        <f t="shared" si="136"/>
        <v>0</v>
      </c>
      <c r="U76" s="19">
        <f t="shared" si="137"/>
        <v>0</v>
      </c>
      <c r="V76" s="96">
        <f t="shared" si="138"/>
        <v>0</v>
      </c>
      <c r="W76" s="78">
        <f t="shared" si="139"/>
        <v>0</v>
      </c>
      <c r="Y76" s="145"/>
      <c r="Z76" s="104">
        <f t="shared" si="141"/>
        <v>0</v>
      </c>
    </row>
    <row r="77" spans="1:26" ht="19.5" customHeight="1" thickBot="1" x14ac:dyDescent="0.3">
      <c r="A77" s="31"/>
      <c r="B77" s="25" t="s">
        <v>70</v>
      </c>
      <c r="C77" s="214">
        <f>C55+C66</f>
        <v>21400980</v>
      </c>
      <c r="D77" s="33">
        <f t="shared" ref="D77:L77" si="164">D55+D66</f>
        <v>20504491</v>
      </c>
      <c r="E77" s="33">
        <f t="shared" si="164"/>
        <v>22778054</v>
      </c>
      <c r="F77" s="33">
        <f t="shared" ref="F77:G77" si="165">F55+F66</f>
        <v>22793578</v>
      </c>
      <c r="G77" s="33">
        <f t="shared" si="165"/>
        <v>21985917</v>
      </c>
      <c r="H77" s="33">
        <f t="shared" ref="H77:I77" si="166">H55+H66</f>
        <v>21958858</v>
      </c>
      <c r="I77" s="33">
        <f t="shared" si="166"/>
        <v>20791371.533000004</v>
      </c>
      <c r="J77" s="213">
        <f t="shared" si="164"/>
        <v>22139957.798000008</v>
      </c>
      <c r="K77" s="32">
        <f t="shared" si="164"/>
        <v>5306050.8759999992</v>
      </c>
      <c r="L77" s="162">
        <f t="shared" si="164"/>
        <v>5084329.45</v>
      </c>
      <c r="M77" s="2"/>
      <c r="N77" s="147">
        <f t="shared" si="130"/>
        <v>2.5265767886869926E-2</v>
      </c>
      <c r="O77" s="80">
        <f t="shared" si="131"/>
        <v>2.2059032253278876E-2</v>
      </c>
      <c r="P77" s="80">
        <f t="shared" si="132"/>
        <v>2.3343137434645288E-2</v>
      </c>
      <c r="Q77" s="178">
        <f t="shared" si="133"/>
        <v>2.1667158648158911E-2</v>
      </c>
      <c r="R77" s="80">
        <f t="shared" si="134"/>
        <v>2.6944997275561995E-2</v>
      </c>
      <c r="S77" s="178">
        <f t="shared" si="135"/>
        <v>2.590056605186809E-2</v>
      </c>
      <c r="T77" s="80">
        <f t="shared" si="136"/>
        <v>1.9287391284746963E-2</v>
      </c>
      <c r="U77" s="94">
        <f t="shared" si="137"/>
        <v>1.8768539746064905E-2</v>
      </c>
      <c r="V77" s="235">
        <f t="shared" si="138"/>
        <v>2.0123804112845454E-2</v>
      </c>
      <c r="W77" s="236">
        <f t="shared" si="139"/>
        <v>1.7241087460856501E-2</v>
      </c>
      <c r="Y77" s="109">
        <f t="shared" si="140"/>
        <v>-4.1786524701991769E-2</v>
      </c>
      <c r="Z77" s="106">
        <f t="shared" si="141"/>
        <v>-0.2882716651988953</v>
      </c>
    </row>
    <row r="78" spans="1:26" ht="19.5" customHeight="1" x14ac:dyDescent="0.25"/>
    <row r="79" spans="1:26" ht="19.5" customHeight="1" x14ac:dyDescent="0.25"/>
    <row r="80" spans="1:26" x14ac:dyDescent="0.25">
      <c r="A80" s="1" t="s">
        <v>26</v>
      </c>
      <c r="N80" s="1" t="str">
        <f>Y3</f>
        <v>VARIAÇÃO (JAN-MAR)</v>
      </c>
    </row>
    <row r="81" spans="1:14" ht="15.75" thickBot="1" x14ac:dyDescent="0.3"/>
    <row r="82" spans="1:14" ht="24" customHeight="1" x14ac:dyDescent="0.25">
      <c r="A82" s="460" t="s">
        <v>78</v>
      </c>
      <c r="B82" s="482"/>
      <c r="C82" s="462">
        <v>2016</v>
      </c>
      <c r="D82" s="464">
        <v>2017</v>
      </c>
      <c r="E82" s="464">
        <v>2018</v>
      </c>
      <c r="F82" s="464">
        <v>2019</v>
      </c>
      <c r="G82" s="464">
        <v>2020</v>
      </c>
      <c r="H82" s="464">
        <v>2021</v>
      </c>
      <c r="I82" s="464">
        <v>2022</v>
      </c>
      <c r="J82" s="468">
        <v>2023</v>
      </c>
      <c r="K82" s="470" t="str">
        <f>K5</f>
        <v>janeiro - março</v>
      </c>
      <c r="L82" s="471"/>
      <c r="N82" s="466" t="s">
        <v>94</v>
      </c>
    </row>
    <row r="83" spans="1:14" ht="20.25" customHeight="1" thickBot="1" x14ac:dyDescent="0.3">
      <c r="A83" s="461"/>
      <c r="B83" s="483"/>
      <c r="C83" s="493"/>
      <c r="D83" s="484"/>
      <c r="E83" s="484"/>
      <c r="F83" s="484"/>
      <c r="G83" s="484"/>
      <c r="H83" s="484"/>
      <c r="I83" s="484"/>
      <c r="J83" s="498"/>
      <c r="K83" s="166">
        <v>2023</v>
      </c>
      <c r="L83" s="168">
        <v>2024</v>
      </c>
      <c r="N83" s="467"/>
    </row>
    <row r="84" spans="1:14" ht="20.100000000000001" customHeight="1" thickBot="1" x14ac:dyDescent="0.3">
      <c r="A84" s="5" t="s">
        <v>36</v>
      </c>
      <c r="B84" s="6"/>
      <c r="C84" s="344">
        <f t="shared" ref="C84:H89" si="167">C45/C7</f>
        <v>6.2654848542489967</v>
      </c>
      <c r="D84" s="345">
        <f t="shared" si="167"/>
        <v>6.4560462042243847</v>
      </c>
      <c r="E84" s="345">
        <f t="shared" si="167"/>
        <v>6.5952788640868016</v>
      </c>
      <c r="F84" s="346">
        <f t="shared" si="167"/>
        <v>6.5978985402664216</v>
      </c>
      <c r="G84" s="346">
        <f t="shared" si="167"/>
        <v>6.5158738856496985</v>
      </c>
      <c r="H84" s="346">
        <f t="shared" si="167"/>
        <v>6.7580608668459456</v>
      </c>
      <c r="I84" s="346">
        <f t="shared" ref="I84" si="168">I45/I7</f>
        <v>7.0120393885699759</v>
      </c>
      <c r="J84" s="347">
        <f t="shared" ref="J84:L90" si="169">J45/J7</f>
        <v>7.2388684712428732</v>
      </c>
      <c r="K84" s="348">
        <f t="shared" si="169"/>
        <v>6.9215001259974294</v>
      </c>
      <c r="L84" s="349">
        <f t="shared" si="169"/>
        <v>7.671973843921335</v>
      </c>
      <c r="M84" s="328"/>
      <c r="N84" s="42">
        <f>(L84-K84)/K84</f>
        <v>0.10842645441919398</v>
      </c>
    </row>
    <row r="85" spans="1:14" ht="20.100000000000001" customHeight="1" x14ac:dyDescent="0.25">
      <c r="A85" s="24"/>
      <c r="B85" s="143" t="s">
        <v>64</v>
      </c>
      <c r="C85" s="350">
        <f t="shared" si="167"/>
        <v>4.0065269977466658</v>
      </c>
      <c r="D85" s="351">
        <f t="shared" si="167"/>
        <v>4.0122677825404391</v>
      </c>
      <c r="E85" s="351">
        <f t="shared" si="167"/>
        <v>3.9288679671800066</v>
      </c>
      <c r="F85" s="352">
        <f t="shared" si="167"/>
        <v>3.9346168082813922</v>
      </c>
      <c r="G85" s="352">
        <f t="shared" si="167"/>
        <v>3.9813012875264353</v>
      </c>
      <c r="H85" s="352">
        <f t="shared" si="167"/>
        <v>3.9803892600391277</v>
      </c>
      <c r="I85" s="352">
        <f t="shared" ref="I85" si="170">I46/I8</f>
        <v>4.155324117305458</v>
      </c>
      <c r="J85" s="353">
        <f t="shared" si="169"/>
        <v>4.1883498613644994</v>
      </c>
      <c r="K85" s="350">
        <f t="shared" si="169"/>
        <v>4.1469368017475441</v>
      </c>
      <c r="L85" s="354">
        <f t="shared" si="169"/>
        <v>4.1052407193560505</v>
      </c>
      <c r="M85" s="328"/>
      <c r="N85" s="42">
        <f t="shared" ref="N85:N116" si="171">(L85-K85)/K85</f>
        <v>-1.0054670322904994E-2</v>
      </c>
    </row>
    <row r="86" spans="1:14" ht="20.100000000000001" customHeight="1" x14ac:dyDescent="0.25">
      <c r="A86" s="24"/>
      <c r="B86" s="143" t="s">
        <v>65</v>
      </c>
      <c r="C86" s="350">
        <f t="shared" si="167"/>
        <v>4.8232437581677328</v>
      </c>
      <c r="D86" s="351">
        <f t="shared" si="167"/>
        <v>4.9536346885160132</v>
      </c>
      <c r="E86" s="351">
        <f t="shared" si="167"/>
        <v>4.6595370518236487</v>
      </c>
      <c r="F86" s="352">
        <f t="shared" si="167"/>
        <v>4.4997990594881774</v>
      </c>
      <c r="G86" s="352">
        <f t="shared" si="167"/>
        <v>4.1349631919918277</v>
      </c>
      <c r="H86" s="352">
        <f t="shared" si="167"/>
        <v>4.376096403431295</v>
      </c>
      <c r="I86" s="352">
        <f t="shared" ref="I86" si="172">I47/I9</f>
        <v>4.7730358720083492</v>
      </c>
      <c r="J86" s="353">
        <f t="shared" si="169"/>
        <v>4.8844139907346005</v>
      </c>
      <c r="K86" s="350">
        <f t="shared" si="169"/>
        <v>4.8123346943941598</v>
      </c>
      <c r="L86" s="354">
        <f t="shared" si="169"/>
        <v>5.0369673483468951</v>
      </c>
      <c r="M86" s="328"/>
      <c r="N86" s="30">
        <f t="shared" si="171"/>
        <v>4.6678518477612861E-2</v>
      </c>
    </row>
    <row r="87" spans="1:14" ht="20.100000000000001" customHeight="1" x14ac:dyDescent="0.25">
      <c r="A87" s="24"/>
      <c r="B87" s="143" t="s">
        <v>72</v>
      </c>
      <c r="C87" s="350">
        <f t="shared" si="167"/>
        <v>1.2000470560555261</v>
      </c>
      <c r="D87" s="351">
        <f t="shared" si="167"/>
        <v>1.7223988223497535</v>
      </c>
      <c r="E87" s="351">
        <f t="shared" si="167"/>
        <v>1.7286945464820571</v>
      </c>
      <c r="F87" s="352">
        <f t="shared" si="167"/>
        <v>1.3900773782430587</v>
      </c>
      <c r="G87" s="352">
        <f t="shared" si="167"/>
        <v>1.3648760440850747</v>
      </c>
      <c r="H87" s="352">
        <f t="shared" si="167"/>
        <v>1.3573016225827961</v>
      </c>
      <c r="I87" s="352">
        <f t="shared" ref="I87" si="173">I48/I10</f>
        <v>1.6227983026962864</v>
      </c>
      <c r="J87" s="353">
        <f t="shared" si="169"/>
        <v>1.9296049198653051</v>
      </c>
      <c r="K87" s="350">
        <f t="shared" si="169"/>
        <v>1.9552560636006129</v>
      </c>
      <c r="L87" s="354">
        <f t="shared" si="169"/>
        <v>1.9995112021464785</v>
      </c>
      <c r="M87" s="328"/>
      <c r="N87" s="30">
        <f t="shared" si="171"/>
        <v>2.2633934945773579E-2</v>
      </c>
    </row>
    <row r="88" spans="1:14" ht="20.100000000000001" customHeight="1" x14ac:dyDescent="0.25">
      <c r="A88" s="24"/>
      <c r="B88" s="143" t="s">
        <v>66</v>
      </c>
      <c r="C88" s="350">
        <f t="shared" si="167"/>
        <v>9.9465692397848233</v>
      </c>
      <c r="D88" s="351">
        <f t="shared" si="167"/>
        <v>10.215136737554323</v>
      </c>
      <c r="E88" s="351">
        <f t="shared" si="167"/>
        <v>10.77276660061475</v>
      </c>
      <c r="F88" s="352">
        <f t="shared" si="167"/>
        <v>10.836027462226122</v>
      </c>
      <c r="G88" s="352">
        <f t="shared" si="167"/>
        <v>10.763684895776635</v>
      </c>
      <c r="H88" s="352">
        <f t="shared" si="167"/>
        <v>11.167443960592864</v>
      </c>
      <c r="I88" s="352">
        <f t="shared" ref="I88" si="174">I49/I11</f>
        <v>11.652909164758334</v>
      </c>
      <c r="J88" s="353">
        <f t="shared" si="169"/>
        <v>12.369387118902726</v>
      </c>
      <c r="K88" s="350">
        <f t="shared" si="169"/>
        <v>11.796311488564363</v>
      </c>
      <c r="L88" s="354">
        <f t="shared" si="169"/>
        <v>12.888159185777328</v>
      </c>
      <c r="M88" s="328"/>
      <c r="N88" s="30">
        <f t="shared" si="171"/>
        <v>9.2558398298606182E-2</v>
      </c>
    </row>
    <row r="89" spans="1:14" ht="20.100000000000001" customHeight="1" x14ac:dyDescent="0.25">
      <c r="A89" s="24"/>
      <c r="B89" t="s">
        <v>67</v>
      </c>
      <c r="C89" s="350">
        <f t="shared" si="167"/>
        <v>3.6729090278465959</v>
      </c>
      <c r="D89" s="351">
        <f t="shared" si="167"/>
        <v>3.5762013904781038</v>
      </c>
      <c r="E89" s="351">
        <f t="shared" si="167"/>
        <v>3.9869235975857715</v>
      </c>
      <c r="F89" s="352">
        <f t="shared" si="167"/>
        <v>4.1667815361614648</v>
      </c>
      <c r="G89" s="352">
        <f t="shared" si="167"/>
        <v>4.1544227226138304</v>
      </c>
      <c r="H89" s="352">
        <f t="shared" si="167"/>
        <v>3.9283716007462108</v>
      </c>
      <c r="I89" s="352">
        <f t="shared" ref="I89" si="175">I50/I12</f>
        <v>4.5179989713052988</v>
      </c>
      <c r="J89" s="353">
        <f t="shared" si="169"/>
        <v>3.8975578791495233</v>
      </c>
      <c r="K89" s="350">
        <f t="shared" si="169"/>
        <v>3.6436610993755414</v>
      </c>
      <c r="L89" s="354">
        <f t="shared" si="169"/>
        <v>4.7423502663429771</v>
      </c>
      <c r="M89" s="328"/>
      <c r="N89" s="30">
        <f t="shared" si="171"/>
        <v>0.3015344009781073</v>
      </c>
    </row>
    <row r="90" spans="1:14" ht="20.100000000000001" customHeight="1" x14ac:dyDescent="0.25">
      <c r="A90" s="24"/>
      <c r="B90" s="143" t="s">
        <v>82</v>
      </c>
      <c r="C90" s="350"/>
      <c r="D90" s="351"/>
      <c r="E90" s="351"/>
      <c r="F90" s="352"/>
      <c r="G90" s="352"/>
      <c r="H90" s="352">
        <f>H51/H13</f>
        <v>5.8838757396449708</v>
      </c>
      <c r="I90" s="352">
        <f>I51/I13</f>
        <v>7.7206220554767659</v>
      </c>
      <c r="J90" s="353">
        <f t="shared" si="169"/>
        <v>7.959940277484689</v>
      </c>
      <c r="K90" s="350">
        <f t="shared" si="169"/>
        <v>7.8290983070250508</v>
      </c>
      <c r="L90" s="354">
        <f t="shared" si="169"/>
        <v>8.3601529609462677</v>
      </c>
      <c r="M90" s="328"/>
      <c r="N90" s="30">
        <f t="shared" si="171"/>
        <v>6.7830883340001175E-2</v>
      </c>
    </row>
    <row r="91" spans="1:14" ht="20.100000000000001" customHeight="1" x14ac:dyDescent="0.25">
      <c r="A91" s="24"/>
      <c r="B91" t="s">
        <v>68</v>
      </c>
      <c r="C91" s="350"/>
      <c r="D91" s="351"/>
      <c r="E91" s="351"/>
      <c r="F91" s="352">
        <f>F52/F14</f>
        <v>3.6082474226804124</v>
      </c>
      <c r="G91" s="352">
        <f>G52/G14</f>
        <v>3.610800744878957</v>
      </c>
      <c r="H91" s="352"/>
      <c r="I91" s="352"/>
      <c r="J91" s="353"/>
      <c r="K91" s="350"/>
      <c r="L91" s="354"/>
      <c r="M91" s="328"/>
      <c r="N91" s="30"/>
    </row>
    <row r="92" spans="1:14" ht="20.100000000000001" customHeight="1" x14ac:dyDescent="0.25">
      <c r="A92" s="24"/>
      <c r="B92" s="143" t="s">
        <v>83</v>
      </c>
      <c r="C92" s="350"/>
      <c r="D92" s="351"/>
      <c r="E92" s="351"/>
      <c r="F92" s="352"/>
      <c r="G92" s="352"/>
      <c r="H92" s="352"/>
      <c r="I92" s="352"/>
      <c r="J92" s="353"/>
      <c r="K92" s="350"/>
      <c r="L92" s="354"/>
      <c r="M92" s="328"/>
      <c r="N92" s="30"/>
    </row>
    <row r="93" spans="1:14" ht="20.100000000000001" customHeight="1" x14ac:dyDescent="0.25">
      <c r="A93" s="24"/>
      <c r="B93" t="s">
        <v>69</v>
      </c>
      <c r="C93" s="350"/>
      <c r="D93" s="351"/>
      <c r="E93" s="351"/>
      <c r="F93" s="352"/>
      <c r="G93" s="352"/>
      <c r="H93" s="352"/>
      <c r="I93" s="352"/>
      <c r="J93" s="353"/>
      <c r="K93" s="350"/>
      <c r="L93" s="354"/>
      <c r="M93" s="328"/>
      <c r="N93" s="30"/>
    </row>
    <row r="94" spans="1:14" ht="20.100000000000001" customHeight="1" thickBot="1" x14ac:dyDescent="0.3">
      <c r="A94" s="24"/>
      <c r="B94" t="s">
        <v>70</v>
      </c>
      <c r="C94" s="350">
        <f t="shared" ref="C94:L94" si="176">C55/C16</f>
        <v>1.8700899615654336</v>
      </c>
      <c r="D94" s="351">
        <f t="shared" si="176"/>
        <v>3.5003185946106892</v>
      </c>
      <c r="E94" s="351">
        <f t="shared" si="176"/>
        <v>2.6837821809061744</v>
      </c>
      <c r="F94" s="352">
        <f t="shared" si="176"/>
        <v>2.1013277584411889</v>
      </c>
      <c r="G94" s="352">
        <f t="shared" si="176"/>
        <v>1.9844379596893353</v>
      </c>
      <c r="H94" s="352">
        <f t="shared" si="176"/>
        <v>3.0186544116969198</v>
      </c>
      <c r="I94" s="352">
        <f t="shared" ref="I94" si="177">I55/I16</f>
        <v>2.6959315339179017</v>
      </c>
      <c r="J94" s="353">
        <f t="shared" si="176"/>
        <v>2.5266976955911247</v>
      </c>
      <c r="K94" s="350">
        <f t="shared" si="176"/>
        <v>2.5661993320774279</v>
      </c>
      <c r="L94" s="354">
        <f t="shared" si="176"/>
        <v>2.1743346212710262</v>
      </c>
      <c r="M94" s="328"/>
      <c r="N94" s="30">
        <f t="shared" ref="N94" si="178">(L94-K94)/K94</f>
        <v>-0.15270236645614493</v>
      </c>
    </row>
    <row r="95" spans="1:14" ht="20.100000000000001" customHeight="1" thickBot="1" x14ac:dyDescent="0.3">
      <c r="A95" s="5" t="s">
        <v>35</v>
      </c>
      <c r="B95" s="6"/>
      <c r="C95" s="344">
        <f t="shared" ref="C95:L95" si="179">C56/C17</f>
        <v>2.1054929034593952</v>
      </c>
      <c r="D95" s="345">
        <f t="shared" si="179"/>
        <v>2.1993873370347377</v>
      </c>
      <c r="E95" s="345">
        <f t="shared" si="179"/>
        <v>2.4032794086253029</v>
      </c>
      <c r="F95" s="346">
        <f t="shared" si="179"/>
        <v>2.4510560716120424</v>
      </c>
      <c r="G95" s="346">
        <f t="shared" si="179"/>
        <v>2.4550389911933879</v>
      </c>
      <c r="H95" s="346">
        <f t="shared" si="179"/>
        <v>2.5734907582817903</v>
      </c>
      <c r="I95" s="346">
        <f t="shared" ref="I95" si="180">I56/I17</f>
        <v>2.7624043159300724</v>
      </c>
      <c r="J95" s="347">
        <f t="shared" si="179"/>
        <v>2.8790156370468662</v>
      </c>
      <c r="K95" s="344">
        <f t="shared" si="179"/>
        <v>2.7431459347336817</v>
      </c>
      <c r="L95" s="355">
        <f t="shared" si="179"/>
        <v>2.8648661073622894</v>
      </c>
      <c r="M95" s="332"/>
      <c r="N95" s="23">
        <f t="shared" si="171"/>
        <v>4.4372474350485067E-2</v>
      </c>
    </row>
    <row r="96" spans="1:14" ht="20.100000000000001" customHeight="1" x14ac:dyDescent="0.25">
      <c r="A96" s="24"/>
      <c r="B96" t="s">
        <v>64</v>
      </c>
      <c r="C96" s="350">
        <f t="shared" ref="C96:L96" si="181">C57/C18</f>
        <v>1.1732775036210119</v>
      </c>
      <c r="D96" s="351">
        <f t="shared" si="181"/>
        <v>1.1874796190726833</v>
      </c>
      <c r="E96" s="351">
        <f t="shared" si="181"/>
        <v>1.3251389366944624</v>
      </c>
      <c r="F96" s="352">
        <f t="shared" si="181"/>
        <v>1.3028065054769342</v>
      </c>
      <c r="G96" s="352">
        <f t="shared" si="181"/>
        <v>1.3416584719004372</v>
      </c>
      <c r="H96" s="352">
        <f t="shared" si="181"/>
        <v>1.3396594168155014</v>
      </c>
      <c r="I96" s="352">
        <f t="shared" ref="I96" si="182">I57/I18</f>
        <v>1.3830414257097881</v>
      </c>
      <c r="J96" s="353">
        <f t="shared" si="181"/>
        <v>1.4101242378643577</v>
      </c>
      <c r="K96" s="350">
        <f t="shared" si="181"/>
        <v>1.4081739357965113</v>
      </c>
      <c r="L96" s="354">
        <f t="shared" si="181"/>
        <v>1.4199484868430508</v>
      </c>
      <c r="M96" s="328"/>
      <c r="N96" s="30">
        <f t="shared" si="171"/>
        <v>8.3615743390956683E-3</v>
      </c>
    </row>
    <row r="97" spans="1:14" ht="20.100000000000001" customHeight="1" x14ac:dyDescent="0.25">
      <c r="A97" s="24"/>
      <c r="B97" t="s">
        <v>65</v>
      </c>
      <c r="C97" s="350">
        <f t="shared" ref="C97:L97" si="183">C58/C19</f>
        <v>3.6237316798196169</v>
      </c>
      <c r="D97" s="351">
        <f t="shared" si="183"/>
        <v>3.5576735203907757</v>
      </c>
      <c r="E97" s="351">
        <f t="shared" si="183"/>
        <v>1.3755840856507735</v>
      </c>
      <c r="F97" s="352">
        <f t="shared" si="183"/>
        <v>1.1544637248743719</v>
      </c>
      <c r="G97" s="352">
        <f t="shared" si="183"/>
        <v>0.86937078651685396</v>
      </c>
      <c r="H97" s="352">
        <f t="shared" si="183"/>
        <v>1.0946293718094755</v>
      </c>
      <c r="I97" s="352">
        <f t="shared" ref="I97" si="184">I58/I19</f>
        <v>0.23019883478658862</v>
      </c>
      <c r="J97" s="353">
        <f t="shared" si="183"/>
        <v>0.24189115987961637</v>
      </c>
      <c r="K97" s="350">
        <f t="shared" si="183"/>
        <v>0.25468734710087537</v>
      </c>
      <c r="L97" s="354">
        <f t="shared" si="183"/>
        <v>0.22781912623114081</v>
      </c>
      <c r="M97" s="328"/>
      <c r="N97" s="30">
        <f t="shared" si="171"/>
        <v>-0.10549491828148307</v>
      </c>
    </row>
    <row r="98" spans="1:14" ht="20.100000000000001" customHeight="1" x14ac:dyDescent="0.25">
      <c r="A98" s="24"/>
      <c r="B98" t="s">
        <v>72</v>
      </c>
      <c r="C98" s="350"/>
      <c r="D98" s="351"/>
      <c r="E98" s="351"/>
      <c r="F98" s="352">
        <f t="shared" ref="F98:H98" si="185">F59/F20</f>
        <v>1.2164948453608246</v>
      </c>
      <c r="G98" s="352">
        <f t="shared" si="185"/>
        <v>1.2302371541501975</v>
      </c>
      <c r="H98" s="352">
        <f t="shared" si="185"/>
        <v>1.2112676056338028</v>
      </c>
      <c r="I98" s="352"/>
      <c r="J98" s="353"/>
      <c r="K98" s="350"/>
      <c r="L98" s="354"/>
      <c r="M98" s="328"/>
      <c r="N98" s="30"/>
    </row>
    <row r="99" spans="1:14" ht="20.100000000000001" customHeight="1" x14ac:dyDescent="0.25">
      <c r="A99" s="24"/>
      <c r="B99" t="s">
        <v>66</v>
      </c>
      <c r="C99" s="350">
        <f t="shared" ref="C99:L99" si="186">C60/C21</f>
        <v>3.1785179989742596</v>
      </c>
      <c r="D99" s="351">
        <f t="shared" si="186"/>
        <v>3.3413573521545992</v>
      </c>
      <c r="E99" s="351">
        <f t="shared" si="186"/>
        <v>3.5266265851486778</v>
      </c>
      <c r="F99" s="352">
        <f t="shared" si="186"/>
        <v>3.665144446417882</v>
      </c>
      <c r="G99" s="352">
        <f t="shared" si="186"/>
        <v>3.7224524631013147</v>
      </c>
      <c r="H99" s="352">
        <f t="shared" si="186"/>
        <v>3.8852195667958571</v>
      </c>
      <c r="I99" s="352">
        <f t="shared" ref="I99" si="187">I60/I21</f>
        <v>4.1196665907599197</v>
      </c>
      <c r="J99" s="353">
        <f t="shared" si="186"/>
        <v>4.3171528662969854</v>
      </c>
      <c r="K99" s="350">
        <f t="shared" si="186"/>
        <v>4.1866969252350499</v>
      </c>
      <c r="L99" s="354">
        <f t="shared" si="186"/>
        <v>4.3459421647499816</v>
      </c>
      <c r="M99" s="328"/>
      <c r="N99" s="30">
        <f t="shared" si="171"/>
        <v>3.8036008423511902E-2</v>
      </c>
    </row>
    <row r="100" spans="1:14" ht="20.100000000000001" customHeight="1" x14ac:dyDescent="0.25">
      <c r="A100" s="24"/>
      <c r="B100" t="s">
        <v>67</v>
      </c>
      <c r="C100" s="350">
        <f t="shared" ref="C100:L100" si="188">C61/C22</f>
        <v>1.0031370703872367</v>
      </c>
      <c r="D100" s="351">
        <f t="shared" si="188"/>
        <v>1.0001624546534269</v>
      </c>
      <c r="E100" s="351">
        <f t="shared" si="188"/>
        <v>1.0887527012298375</v>
      </c>
      <c r="F100" s="352">
        <f t="shared" si="188"/>
        <v>1.064066286926751</v>
      </c>
      <c r="G100" s="352">
        <f t="shared" si="188"/>
        <v>1.0530935899430136</v>
      </c>
      <c r="H100" s="352">
        <f t="shared" si="188"/>
        <v>1.0306728208436553</v>
      </c>
      <c r="I100" s="352">
        <f t="shared" ref="I100" si="189">I61/I22</f>
        <v>1.0884325538909281</v>
      </c>
      <c r="J100" s="353">
        <f t="shared" si="188"/>
        <v>1.1498744753604775</v>
      </c>
      <c r="K100" s="350">
        <f t="shared" si="188"/>
        <v>1.1370670780234728</v>
      </c>
      <c r="L100" s="354">
        <f t="shared" si="188"/>
        <v>1.1553474836418991</v>
      </c>
      <c r="M100" s="328"/>
      <c r="N100" s="30">
        <f t="shared" si="171"/>
        <v>1.6076804941184734E-2</v>
      </c>
    </row>
    <row r="101" spans="1:14" ht="20.100000000000001" customHeight="1" x14ac:dyDescent="0.25">
      <c r="A101" s="24"/>
      <c r="B101" t="s">
        <v>82</v>
      </c>
      <c r="C101" s="350"/>
      <c r="D101" s="351"/>
      <c r="E101" s="351"/>
      <c r="F101" s="352"/>
      <c r="G101" s="352"/>
      <c r="H101" s="352">
        <f t="shared" ref="H101:L101" si="190">H62/H23</f>
        <v>5.8437365937365939</v>
      </c>
      <c r="I101" s="352">
        <f t="shared" ref="I101" si="191">I62/I23</f>
        <v>6.8465052852711086</v>
      </c>
      <c r="J101" s="353">
        <f t="shared" si="190"/>
        <v>6.3273470748531278</v>
      </c>
      <c r="K101" s="350">
        <f t="shared" si="190"/>
        <v>6.6812459215906745</v>
      </c>
      <c r="L101" s="354">
        <f t="shared" si="190"/>
        <v>6.1474456628528262</v>
      </c>
      <c r="M101" s="328"/>
      <c r="N101" s="30">
        <f t="shared" si="171"/>
        <v>-7.9895316682305401E-2</v>
      </c>
    </row>
    <row r="102" spans="1:14" ht="20.100000000000001" customHeight="1" x14ac:dyDescent="0.25">
      <c r="A102" s="24"/>
      <c r="B102" t="s">
        <v>68</v>
      </c>
      <c r="C102" s="350"/>
      <c r="D102" s="351"/>
      <c r="E102" s="351">
        <f t="shared" ref="E102:L102" si="192">E63/E24</f>
        <v>1.7142857142857142</v>
      </c>
      <c r="F102" s="352">
        <f t="shared" si="192"/>
        <v>1.6877828054298643</v>
      </c>
      <c r="G102" s="352">
        <f t="shared" si="192"/>
        <v>1.6666666666666667</v>
      </c>
      <c r="H102" s="352">
        <f t="shared" si="192"/>
        <v>1.4084231145935358</v>
      </c>
      <c r="I102" s="352">
        <f t="shared" ref="I102" si="193">I63/I24</f>
        <v>1.4310481882172681</v>
      </c>
      <c r="J102" s="353">
        <f t="shared" si="192"/>
        <v>1.2184502301839732</v>
      </c>
      <c r="K102" s="350">
        <f t="shared" si="192"/>
        <v>1.4716516989083939</v>
      </c>
      <c r="L102" s="354">
        <f t="shared" si="192"/>
        <v>1.3642921422434331</v>
      </c>
      <c r="M102" s="328"/>
      <c r="N102" s="30">
        <f t="shared" si="171"/>
        <v>-7.2951743095594795E-2</v>
      </c>
    </row>
    <row r="103" spans="1:14" ht="20.100000000000001" customHeight="1" x14ac:dyDescent="0.25">
      <c r="A103" s="24"/>
      <c r="B103" t="s">
        <v>83</v>
      </c>
      <c r="C103" s="350"/>
      <c r="D103" s="351"/>
      <c r="E103" s="351"/>
      <c r="F103" s="352"/>
      <c r="G103" s="352"/>
      <c r="H103" s="352">
        <f t="shared" ref="H103:L103" si="194">H64/H25</f>
        <v>3.2897235882652196</v>
      </c>
      <c r="I103" s="352">
        <f t="shared" ref="I103" si="195">I64/I25</f>
        <v>3.3949111874773705</v>
      </c>
      <c r="J103" s="353">
        <f t="shared" si="194"/>
        <v>3.4130418964563689</v>
      </c>
      <c r="K103" s="350">
        <f t="shared" si="194"/>
        <v>3.2958156253193809</v>
      </c>
      <c r="L103" s="354">
        <f t="shared" si="194"/>
        <v>5.0686111696181202</v>
      </c>
      <c r="M103" s="328"/>
      <c r="N103" s="30">
        <f t="shared" si="171"/>
        <v>0.53789281496198582</v>
      </c>
    </row>
    <row r="104" spans="1:14" ht="20.100000000000001" customHeight="1" x14ac:dyDescent="0.25">
      <c r="A104" s="24"/>
      <c r="B104" t="s">
        <v>69</v>
      </c>
      <c r="C104" s="350"/>
      <c r="D104" s="351">
        <f t="shared" ref="D104:F104" si="196">D65/D26</f>
        <v>17.333333333333332</v>
      </c>
      <c r="E104" s="351">
        <f t="shared" si="196"/>
        <v>15.655172413793103</v>
      </c>
      <c r="F104" s="352">
        <f t="shared" si="196"/>
        <v>11.590909090909092</v>
      </c>
      <c r="G104" s="352"/>
      <c r="H104" s="352"/>
      <c r="I104" s="352"/>
      <c r="J104" s="353"/>
      <c r="K104" s="350"/>
      <c r="L104" s="354"/>
      <c r="M104" s="328"/>
      <c r="N104" s="30"/>
    </row>
    <row r="105" spans="1:14" ht="20.100000000000001" customHeight="1" thickBot="1" x14ac:dyDescent="0.3">
      <c r="A105" s="24"/>
      <c r="B105" t="s">
        <v>70</v>
      </c>
      <c r="C105" s="356">
        <f t="shared" ref="C105:L105" si="197">C66/C27</f>
        <v>0.80850063389424598</v>
      </c>
      <c r="D105" s="357">
        <f t="shared" si="197"/>
        <v>0.82026955014475089</v>
      </c>
      <c r="E105" s="357">
        <f t="shared" si="197"/>
        <v>0.99512438068627362</v>
      </c>
      <c r="F105" s="352">
        <f t="shared" si="197"/>
        <v>1.0089309407324405</v>
      </c>
      <c r="G105" s="352">
        <f t="shared" si="197"/>
        <v>0.9293099398625857</v>
      </c>
      <c r="H105" s="352">
        <f t="shared" si="197"/>
        <v>0.89796247739495461</v>
      </c>
      <c r="I105" s="352">
        <f t="shared" ref="I105" si="198">I66/I27</f>
        <v>0.98073827152351545</v>
      </c>
      <c r="J105" s="353">
        <f t="shared" si="197"/>
        <v>1.0117258798236095</v>
      </c>
      <c r="K105" s="350">
        <f t="shared" si="197"/>
        <v>1.0147097348708798</v>
      </c>
      <c r="L105" s="354">
        <f t="shared" si="197"/>
        <v>1.0207647433850957</v>
      </c>
      <c r="M105" s="328"/>
      <c r="N105" s="30">
        <f t="shared" ref="N105" si="199">(L105-K105)/K105</f>
        <v>5.9672321119363372E-3</v>
      </c>
    </row>
    <row r="106" spans="1:14" ht="20.100000000000001" customHeight="1" thickBot="1" x14ac:dyDescent="0.3">
      <c r="A106" s="74" t="s">
        <v>20</v>
      </c>
      <c r="B106" s="100"/>
      <c r="C106" s="358">
        <f t="shared" ref="C106:L106" si="200">C67/C28</f>
        <v>3.2971313478721176</v>
      </c>
      <c r="D106" s="359">
        <f t="shared" si="200"/>
        <v>3.4762310257382754</v>
      </c>
      <c r="E106" s="359">
        <f t="shared" si="200"/>
        <v>3.6948644296680007</v>
      </c>
      <c r="F106" s="359">
        <f t="shared" si="200"/>
        <v>3.7801661091711316</v>
      </c>
      <c r="G106" s="359">
        <f t="shared" si="200"/>
        <v>3.2540461338474636</v>
      </c>
      <c r="H106" s="359">
        <f t="shared" si="200"/>
        <v>3.3256787457234953</v>
      </c>
      <c r="I106" s="359">
        <f t="shared" ref="I106" si="201">I67/I28</f>
        <v>3.9830636071273822</v>
      </c>
      <c r="J106" s="360">
        <f t="shared" si="200"/>
        <v>4.2613294446635761</v>
      </c>
      <c r="K106" s="361">
        <f t="shared" si="200"/>
        <v>4.0958742999367681</v>
      </c>
      <c r="L106" s="362">
        <f t="shared" si="200"/>
        <v>4.492212318102804</v>
      </c>
      <c r="M106" s="328"/>
      <c r="N106" s="98">
        <f t="shared" si="171"/>
        <v>9.676518104380169E-2</v>
      </c>
    </row>
    <row r="107" spans="1:14" ht="20.100000000000001" customHeight="1" x14ac:dyDescent="0.25">
      <c r="A107" s="24"/>
      <c r="B107" t="s">
        <v>64</v>
      </c>
      <c r="C107" s="350">
        <f t="shared" ref="C107:L107" si="202">C68/C29</f>
        <v>2.2260229285559912</v>
      </c>
      <c r="D107" s="350">
        <f t="shared" si="202"/>
        <v>2.2370420244672511</v>
      </c>
      <c r="E107" s="350">
        <f t="shared" si="202"/>
        <v>2.328417268555337</v>
      </c>
      <c r="F107" s="350">
        <f t="shared" si="202"/>
        <v>2.32567223216062</v>
      </c>
      <c r="G107" s="350">
        <f t="shared" si="202"/>
        <v>1.9843107132987947</v>
      </c>
      <c r="H107" s="350">
        <f t="shared" si="202"/>
        <v>1.9356245558180663</v>
      </c>
      <c r="I107" s="350">
        <f t="shared" ref="I107" si="203">I68/I29</f>
        <v>2.3770631725109466</v>
      </c>
      <c r="J107" s="350">
        <f t="shared" si="202"/>
        <v>2.5188602041801245</v>
      </c>
      <c r="K107" s="350">
        <f t="shared" si="202"/>
        <v>2.4922230620171235</v>
      </c>
      <c r="L107" s="354">
        <f t="shared" si="202"/>
        <v>2.5322080202479844</v>
      </c>
      <c r="M107" s="328"/>
      <c r="N107" s="241">
        <f t="shared" si="171"/>
        <v>1.6043892234308427E-2</v>
      </c>
    </row>
    <row r="108" spans="1:14" ht="20.100000000000001" customHeight="1" x14ac:dyDescent="0.25">
      <c r="A108" s="24"/>
      <c r="B108" t="s">
        <v>65</v>
      </c>
      <c r="C108" s="350">
        <f t="shared" ref="C108:L108" si="204">C69/C30</f>
        <v>4.8119940048809466</v>
      </c>
      <c r="D108" s="350">
        <f t="shared" si="204"/>
        <v>4.945217111114399</v>
      </c>
      <c r="E108" s="350">
        <f t="shared" si="204"/>
        <v>4.6503223262174016</v>
      </c>
      <c r="F108" s="350">
        <f t="shared" si="204"/>
        <v>4.4807393726091478</v>
      </c>
      <c r="G108" s="350">
        <f t="shared" si="204"/>
        <v>4.1044011972521748</v>
      </c>
      <c r="H108" s="350">
        <f t="shared" si="204"/>
        <v>4.360204650170675</v>
      </c>
      <c r="I108" s="350">
        <f t="shared" ref="I108" si="205">I69/I30</f>
        <v>4.6133917721736042</v>
      </c>
      <c r="J108" s="350">
        <f t="shared" si="204"/>
        <v>4.7687400525226558</v>
      </c>
      <c r="K108" s="350">
        <f t="shared" si="204"/>
        <v>4.7055758243679922</v>
      </c>
      <c r="L108" s="354">
        <f t="shared" si="204"/>
        <v>4.8797713207895894</v>
      </c>
      <c r="M108" s="333"/>
      <c r="N108" s="334">
        <f t="shared" ref="N108:N114" si="206">(L108-K108)/K108</f>
        <v>3.7018954305128755E-2</v>
      </c>
    </row>
    <row r="109" spans="1:14" ht="20.100000000000001" customHeight="1" x14ac:dyDescent="0.25">
      <c r="A109" s="24"/>
      <c r="B109" t="s">
        <v>72</v>
      </c>
      <c r="C109" s="350">
        <f t="shared" ref="C109:L109" si="207">C70/C31</f>
        <v>1.2000470560555261</v>
      </c>
      <c r="D109" s="350">
        <f t="shared" si="207"/>
        <v>1.7223988223497535</v>
      </c>
      <c r="E109" s="350">
        <f t="shared" si="207"/>
        <v>1.7286945464820571</v>
      </c>
      <c r="F109" s="350">
        <f t="shared" si="207"/>
        <v>1.3893143608102596</v>
      </c>
      <c r="G109" s="350">
        <f t="shared" si="207"/>
        <v>1.3579765551814063</v>
      </c>
      <c r="H109" s="350">
        <f t="shared" si="207"/>
        <v>1.3565374410377358</v>
      </c>
      <c r="I109" s="350">
        <f t="shared" ref="I109" si="208">I70/I31</f>
        <v>1.6227983026962864</v>
      </c>
      <c r="J109" s="350">
        <f t="shared" si="207"/>
        <v>1.9296049198653051</v>
      </c>
      <c r="K109" s="350">
        <f t="shared" si="207"/>
        <v>1.9552560636006129</v>
      </c>
      <c r="L109" s="354">
        <f t="shared" si="207"/>
        <v>1.9995112021464785</v>
      </c>
      <c r="M109" s="333"/>
      <c r="N109" s="334">
        <f t="shared" si="206"/>
        <v>2.2633934945773579E-2</v>
      </c>
    </row>
    <row r="110" spans="1:14" ht="20.100000000000001" customHeight="1" x14ac:dyDescent="0.25">
      <c r="A110" s="24"/>
      <c r="B110" t="s">
        <v>66</v>
      </c>
      <c r="C110" s="350">
        <f t="shared" ref="C110:L110" si="209">C71/C32</f>
        <v>4.7571610689091948</v>
      </c>
      <c r="D110" s="350">
        <f t="shared" si="209"/>
        <v>5.05714502386079</v>
      </c>
      <c r="E110" s="350">
        <f t="shared" si="209"/>
        <v>5.3290817478206725</v>
      </c>
      <c r="F110" s="350">
        <f t="shared" si="209"/>
        <v>5.5432470763973667</v>
      </c>
      <c r="G110" s="350">
        <f t="shared" si="209"/>
        <v>4.8272369006947429</v>
      </c>
      <c r="H110" s="350">
        <f t="shared" si="209"/>
        <v>4.9166983267251139</v>
      </c>
      <c r="I110" s="350">
        <f t="shared" ref="I110" si="210">I71/I32</f>
        <v>5.8006111886057834</v>
      </c>
      <c r="J110" s="350">
        <f t="shared" si="209"/>
        <v>6.2977590092491917</v>
      </c>
      <c r="K110" s="350">
        <f t="shared" si="209"/>
        <v>6.1381405040258059</v>
      </c>
      <c r="L110" s="354">
        <f t="shared" si="209"/>
        <v>6.7732221841707698</v>
      </c>
      <c r="M110" s="333"/>
      <c r="N110" s="334">
        <f t="shared" si="206"/>
        <v>0.10346483266853122</v>
      </c>
    </row>
    <row r="111" spans="1:14" ht="20.100000000000001" customHeight="1" x14ac:dyDescent="0.25">
      <c r="A111" s="24"/>
      <c r="B111" t="s">
        <v>67</v>
      </c>
      <c r="C111" s="350">
        <f t="shared" ref="C111:L111" si="211">C72/C33</f>
        <v>1.9846552035594633</v>
      </c>
      <c r="D111" s="350">
        <f t="shared" si="211"/>
        <v>2.0307573797217455</v>
      </c>
      <c r="E111" s="350">
        <f t="shared" si="211"/>
        <v>2.3325505225810739</v>
      </c>
      <c r="F111" s="350">
        <f t="shared" si="211"/>
        <v>2.3572135127750502</v>
      </c>
      <c r="G111" s="350">
        <f t="shared" si="211"/>
        <v>1.9604110728784718</v>
      </c>
      <c r="H111" s="350">
        <f t="shared" si="211"/>
        <v>1.7179957498416387</v>
      </c>
      <c r="I111" s="350">
        <f t="shared" ref="I111" si="212">I72/I33</f>
        <v>2.4217176231355646</v>
      </c>
      <c r="J111" s="350">
        <f t="shared" si="211"/>
        <v>2.4219489919531334</v>
      </c>
      <c r="K111" s="350">
        <f t="shared" si="211"/>
        <v>2.4387416860810069</v>
      </c>
      <c r="L111" s="354">
        <f t="shared" si="211"/>
        <v>2.5883490106604166</v>
      </c>
      <c r="M111" s="333"/>
      <c r="N111" s="334">
        <f t="shared" si="206"/>
        <v>6.1346113626254778E-2</v>
      </c>
    </row>
    <row r="112" spans="1:14" ht="20.100000000000001" customHeight="1" x14ac:dyDescent="0.25">
      <c r="A112" s="24"/>
      <c r="B112" t="s">
        <v>82</v>
      </c>
      <c r="C112" s="350"/>
      <c r="D112" s="350"/>
      <c r="E112" s="350"/>
      <c r="F112" s="350"/>
      <c r="G112" s="350"/>
      <c r="H112" s="350">
        <f t="shared" ref="H112:L112" si="213">H73/H34</f>
        <v>5.8544159319899247</v>
      </c>
      <c r="I112" s="350">
        <f t="shared" ref="I112" si="214">I73/I34</f>
        <v>6.9891613544507187</v>
      </c>
      <c r="J112" s="350">
        <f t="shared" si="213"/>
        <v>6.7923046411188697</v>
      </c>
      <c r="K112" s="350">
        <f t="shared" si="213"/>
        <v>6.9460004546973542</v>
      </c>
      <c r="L112" s="354">
        <f t="shared" si="213"/>
        <v>6.515220922853417</v>
      </c>
      <c r="M112" s="333"/>
      <c r="N112" s="334">
        <f t="shared" si="206"/>
        <v>-6.2018356412950559E-2</v>
      </c>
    </row>
    <row r="113" spans="1:14" ht="20.100000000000001" customHeight="1" x14ac:dyDescent="0.25">
      <c r="A113" s="24"/>
      <c r="B113" t="s">
        <v>68</v>
      </c>
      <c r="C113" s="350"/>
      <c r="D113" s="350"/>
      <c r="E113" s="350">
        <f t="shared" ref="E113:L113" si="215">E74/E35</f>
        <v>1.7142857142857142</v>
      </c>
      <c r="F113" s="350">
        <f t="shared" si="215"/>
        <v>3.3018050541516244</v>
      </c>
      <c r="G113" s="350">
        <f t="shared" si="215"/>
        <v>3.4791666666666665</v>
      </c>
      <c r="H113" s="350">
        <f t="shared" si="215"/>
        <v>1.4084231145935358</v>
      </c>
      <c r="I113" s="350">
        <f t="shared" ref="I113" si="216">I74/I35</f>
        <v>1.4310481882172681</v>
      </c>
      <c r="J113" s="350">
        <f t="shared" si="215"/>
        <v>1.3161989308972668</v>
      </c>
      <c r="K113" s="350">
        <f t="shared" si="215"/>
        <v>1.4716516989083939</v>
      </c>
      <c r="L113" s="354">
        <f t="shared" si="215"/>
        <v>1.3642921422434331</v>
      </c>
      <c r="M113" s="333"/>
      <c r="N113" s="334">
        <f t="shared" si="206"/>
        <v>-7.2951743095594795E-2</v>
      </c>
    </row>
    <row r="114" spans="1:14" ht="20.100000000000001" customHeight="1" x14ac:dyDescent="0.25">
      <c r="A114" s="24"/>
      <c r="B114" t="s">
        <v>83</v>
      </c>
      <c r="C114" s="350"/>
      <c r="D114" s="350"/>
      <c r="E114" s="350"/>
      <c r="F114" s="350"/>
      <c r="G114" s="350"/>
      <c r="H114" s="350">
        <f t="shared" ref="H114:L114" si="217">H75/H36</f>
        <v>3.2897235882652196</v>
      </c>
      <c r="I114" s="350">
        <f t="shared" ref="I114" si="218">I75/I36</f>
        <v>3.3949111874773705</v>
      </c>
      <c r="J114" s="350">
        <f t="shared" si="217"/>
        <v>3.4130418964563689</v>
      </c>
      <c r="K114" s="350">
        <f t="shared" si="217"/>
        <v>3.2958156253193809</v>
      </c>
      <c r="L114" s="354">
        <f t="shared" si="217"/>
        <v>5.0686111696181202</v>
      </c>
      <c r="M114" s="333"/>
      <c r="N114" s="334">
        <f t="shared" si="206"/>
        <v>0.53789281496198582</v>
      </c>
    </row>
    <row r="115" spans="1:14" ht="20.100000000000001" customHeight="1" x14ac:dyDescent="0.25">
      <c r="A115" s="24"/>
      <c r="B115" t="s">
        <v>69</v>
      </c>
      <c r="C115" s="350"/>
      <c r="D115" s="350">
        <f t="shared" ref="D115:F115" si="219">D76/D37</f>
        <v>17.333333333333332</v>
      </c>
      <c r="E115" s="350">
        <f t="shared" si="219"/>
        <v>15.655172413793103</v>
      </c>
      <c r="F115" s="350">
        <f t="shared" si="219"/>
        <v>11.590909090909092</v>
      </c>
      <c r="G115" s="350"/>
      <c r="H115" s="350"/>
      <c r="I115" s="350"/>
      <c r="J115" s="350"/>
      <c r="K115" s="350"/>
      <c r="L115" s="354"/>
      <c r="M115" s="328"/>
      <c r="N115" s="334"/>
    </row>
    <row r="116" spans="1:14" ht="20.100000000000001" customHeight="1" thickBot="1" x14ac:dyDescent="0.3">
      <c r="A116" s="31"/>
      <c r="B116" s="25" t="s">
        <v>70</v>
      </c>
      <c r="C116" s="356">
        <f t="shared" ref="C116:L116" si="220">C77/C38</f>
        <v>0.82204908168838542</v>
      </c>
      <c r="D116" s="356">
        <f t="shared" si="220"/>
        <v>0.83867744257933441</v>
      </c>
      <c r="E116" s="356">
        <f t="shared" si="220"/>
        <v>1.0055573488595</v>
      </c>
      <c r="F116" s="356">
        <f t="shared" si="220"/>
        <v>1.0265574065817267</v>
      </c>
      <c r="G116" s="356">
        <f t="shared" si="220"/>
        <v>0.94027358446507869</v>
      </c>
      <c r="H116" s="356">
        <f t="shared" si="220"/>
        <v>0.91717894498720187</v>
      </c>
      <c r="I116" s="356">
        <f t="shared" ref="I116" si="221">I77/I38</f>
        <v>1.0116237472507852</v>
      </c>
      <c r="J116" s="356">
        <f t="shared" si="220"/>
        <v>1.0422962582298556</v>
      </c>
      <c r="K116" s="356">
        <f t="shared" si="220"/>
        <v>1.0531013284594841</v>
      </c>
      <c r="L116" s="363">
        <f t="shared" si="220"/>
        <v>1.0406719840700949</v>
      </c>
      <c r="M116" s="331"/>
      <c r="N116" s="34">
        <f t="shared" si="171"/>
        <v>-1.1802610113094587E-2</v>
      </c>
    </row>
    <row r="117" spans="1:14" ht="20.100000000000001" customHeight="1" x14ac:dyDescent="0.25"/>
    <row r="118" spans="1:14" ht="15.75" x14ac:dyDescent="0.25">
      <c r="A118" s="99" t="s">
        <v>38</v>
      </c>
    </row>
  </sheetData>
  <mergeCells count="51">
    <mergeCell ref="H82:H83"/>
    <mergeCell ref="F82:F83"/>
    <mergeCell ref="A5:B6"/>
    <mergeCell ref="C5:C6"/>
    <mergeCell ref="D5:D6"/>
    <mergeCell ref="E5:E6"/>
    <mergeCell ref="G82:G83"/>
    <mergeCell ref="A82:B83"/>
    <mergeCell ref="C82:C83"/>
    <mergeCell ref="D82:D83"/>
    <mergeCell ref="E82:E83"/>
    <mergeCell ref="H5:H6"/>
    <mergeCell ref="F5:F6"/>
    <mergeCell ref="G5:G6"/>
    <mergeCell ref="A43:B44"/>
    <mergeCell ref="C43:C44"/>
    <mergeCell ref="D43:D44"/>
    <mergeCell ref="E43:E44"/>
    <mergeCell ref="N43:N44"/>
    <mergeCell ref="J43:J44"/>
    <mergeCell ref="H43:H44"/>
    <mergeCell ref="F43:F44"/>
    <mergeCell ref="G43:G44"/>
    <mergeCell ref="I43:I44"/>
    <mergeCell ref="Y5:Z5"/>
    <mergeCell ref="Y43:Z43"/>
    <mergeCell ref="U5:U6"/>
    <mergeCell ref="U43:U44"/>
    <mergeCell ref="O43:O44"/>
    <mergeCell ref="P43:P44"/>
    <mergeCell ref="O5:O6"/>
    <mergeCell ref="P5:P6"/>
    <mergeCell ref="S5:S6"/>
    <mergeCell ref="S43:S44"/>
    <mergeCell ref="Q43:Q44"/>
    <mergeCell ref="Q5:Q6"/>
    <mergeCell ref="R43:R44"/>
    <mergeCell ref="T5:T6"/>
    <mergeCell ref="T43:T44"/>
    <mergeCell ref="R5:R6"/>
    <mergeCell ref="I82:I83"/>
    <mergeCell ref="V5:W5"/>
    <mergeCell ref="K43:L43"/>
    <mergeCell ref="V43:W43"/>
    <mergeCell ref="K82:L82"/>
    <mergeCell ref="N5:N6"/>
    <mergeCell ref="J5:J6"/>
    <mergeCell ref="K5:L5"/>
    <mergeCell ref="N82:N83"/>
    <mergeCell ref="J82:J83"/>
    <mergeCell ref="I5:I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M108:N111 M116:N116 M112:N112 M113:M115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N84:N116</xm:sqref>
        </x14:conditionalFormatting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Y7:Z38</xm:sqref>
        </x14:conditionalFormatting>
        <x14:conditionalFormatting xmlns:xm="http://schemas.microsoft.com/office/excel/2006/main">
          <x14:cfRule type="iconSet" priority="2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Y45:Z77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D92"/>
  <sheetViews>
    <sheetView showGridLines="0" topLeftCell="A71" zoomScaleNormal="100" workbookViewId="0">
      <selection activeCell="O89" sqref="O88:O89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2.140625" customWidth="1"/>
    <col min="11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73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(JAN-MAR)</v>
      </c>
    </row>
    <row r="4" spans="1:29" ht="15.75" thickBot="1" x14ac:dyDescent="0.3"/>
    <row r="5" spans="1:29" ht="24" customHeight="1" x14ac:dyDescent="0.25">
      <c r="A5" s="460" t="s">
        <v>78</v>
      </c>
      <c r="B5" s="482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64">
        <v>2019</v>
      </c>
      <c r="R5" s="464">
        <v>2020</v>
      </c>
      <c r="S5" s="464">
        <v>2021</v>
      </c>
      <c r="T5" s="464">
        <v>2022</v>
      </c>
      <c r="U5" s="468">
        <v>2023</v>
      </c>
      <c r="V5" s="470" t="str">
        <f>K5</f>
        <v>janeiro - março</v>
      </c>
      <c r="W5" s="471"/>
      <c r="Y5" s="504" t="s">
        <v>90</v>
      </c>
      <c r="Z5" s="505"/>
    </row>
    <row r="6" spans="1:29" ht="20.25" customHeight="1" thickBot="1" x14ac:dyDescent="0.3">
      <c r="A6" s="461"/>
      <c r="B6" s="483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484"/>
      <c r="R6" s="484"/>
      <c r="S6" s="484"/>
      <c r="T6" s="484"/>
      <c r="U6" s="498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SUM(C8:C14)</f>
        <v>25537692</v>
      </c>
      <c r="D7" s="14">
        <f>SUM(D8:D14)</f>
        <v>27705328</v>
      </c>
      <c r="E7" s="14">
        <f t="shared" ref="E7:G7" si="0">SUM(E8:E14)</f>
        <v>29031670</v>
      </c>
      <c r="F7" s="14">
        <f t="shared" si="0"/>
        <v>33762788</v>
      </c>
      <c r="G7" s="14">
        <f t="shared" si="0"/>
        <v>17865065</v>
      </c>
      <c r="H7" s="14">
        <v>17612451</v>
      </c>
      <c r="I7" s="36">
        <v>27559171.250999983</v>
      </c>
      <c r="J7" s="15">
        <v>30769061.954000015</v>
      </c>
      <c r="K7" s="385">
        <v>7208880.2990000062</v>
      </c>
      <c r="L7" s="14">
        <v>8324969.8760000039</v>
      </c>
      <c r="M7" s="1"/>
      <c r="N7" s="134">
        <f t="shared" ref="N7:T7" si="1">C7/C23</f>
        <v>0.23271684344599755</v>
      </c>
      <c r="O7" s="21">
        <f t="shared" si="1"/>
        <v>0.24656824321214252</v>
      </c>
      <c r="P7" s="21">
        <f t="shared" si="1"/>
        <v>0.25222148036092201</v>
      </c>
      <c r="Q7" s="21">
        <f t="shared" si="1"/>
        <v>0.27097021944512095</v>
      </c>
      <c r="R7" s="21">
        <f t="shared" si="1"/>
        <v>0.15947392203809377</v>
      </c>
      <c r="S7" s="21">
        <f t="shared" si="1"/>
        <v>0.14964701474085609</v>
      </c>
      <c r="T7" s="21">
        <f t="shared" si="1"/>
        <v>0.22643487712964222</v>
      </c>
      <c r="U7" s="21">
        <f>J7/J23</f>
        <v>0.25089397453408585</v>
      </c>
      <c r="V7" s="20">
        <f>K7/K23</f>
        <v>0.25747553827424924</v>
      </c>
      <c r="W7" s="234">
        <f>L7/L23</f>
        <v>0.28165500800215959</v>
      </c>
      <c r="X7" s="1"/>
      <c r="Y7" s="64">
        <f>(L7-K7)/K7</f>
        <v>0.15482148831834788</v>
      </c>
      <c r="Z7" s="101">
        <f>(W7-V7)*100</f>
        <v>2.417946972791035</v>
      </c>
      <c r="AC7" s="1"/>
    </row>
    <row r="8" spans="1:29" ht="20.100000000000001" customHeight="1" x14ac:dyDescent="0.25">
      <c r="A8" s="24"/>
      <c r="B8" s="143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4700344.1320000058</v>
      </c>
      <c r="J8" s="12">
        <v>5102803.1309999982</v>
      </c>
      <c r="K8" s="212">
        <v>1262310.9340000001</v>
      </c>
      <c r="L8" s="161">
        <v>1232928.2019999996</v>
      </c>
      <c r="N8" s="77">
        <f t="shared" ref="N8:N14" si="2">C8/$C$7</f>
        <v>0.1860978274779099</v>
      </c>
      <c r="O8" s="18">
        <f t="shared" ref="O8:O14" si="3">D8/$D$7</f>
        <v>0.14873622864165334</v>
      </c>
      <c r="P8" s="18">
        <f t="shared" ref="P8:Q14" si="4">E8/$E$7</f>
        <v>0.14115023352084122</v>
      </c>
      <c r="Q8" s="18">
        <f t="shared" si="4"/>
        <v>0.21116198275882855</v>
      </c>
      <c r="R8" s="18">
        <f>G8/$G$7</f>
        <v>0.18688507430563506</v>
      </c>
      <c r="S8" s="18">
        <f>H8/$E$7</f>
        <v>0.11220546389511868</v>
      </c>
      <c r="T8" s="18">
        <f>I8/$I$7</f>
        <v>0.17055462550708791</v>
      </c>
      <c r="U8" s="18">
        <f t="shared" ref="U8:U14" si="5">J8/$E$7</f>
        <v>0.17576677921042771</v>
      </c>
      <c r="V8" s="96">
        <f>K8/$K$7</f>
        <v>0.17510499295918452</v>
      </c>
      <c r="W8" s="78">
        <f>L8/$L$7</f>
        <v>0.14810001962342223</v>
      </c>
      <c r="Y8" s="145">
        <f t="shared" ref="Y8:Y27" si="6">(L8-K8)/K8</f>
        <v>-2.327693693256129E-2</v>
      </c>
      <c r="Z8" s="104">
        <f t="shared" ref="Z8:Z30" si="7">(W8-V8)*100</f>
        <v>-2.7004973335762292</v>
      </c>
    </row>
    <row r="9" spans="1:29" ht="20.100000000000001" customHeight="1" x14ac:dyDescent="0.25">
      <c r="A9" s="24"/>
      <c r="B9" s="143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308368.56</v>
      </c>
      <c r="J9" s="12">
        <v>316308.79199999996</v>
      </c>
      <c r="K9" s="212">
        <v>84406.227999999988</v>
      </c>
      <c r="L9" s="161">
        <v>84061.084000000003</v>
      </c>
      <c r="N9" s="77">
        <f t="shared" si="2"/>
        <v>0</v>
      </c>
      <c r="O9" s="18">
        <f t="shared" si="3"/>
        <v>9.328891540284237E-4</v>
      </c>
      <c r="P9" s="18">
        <f t="shared" si="4"/>
        <v>2.7482056664325546E-3</v>
      </c>
      <c r="Q9" s="18">
        <f t="shared" si="4"/>
        <v>4.0220559134214462E-3</v>
      </c>
      <c r="R9" s="18">
        <f t="shared" ref="R9:R14" si="8">G9/$G$7</f>
        <v>2.7502838640665454E-3</v>
      </c>
      <c r="S9" s="18">
        <f>H9/$E$7</f>
        <v>9.4595316080680163E-3</v>
      </c>
      <c r="T9" s="18">
        <f t="shared" ref="T9:T14" si="9">I9/$I$7</f>
        <v>1.1189326311429298E-2</v>
      </c>
      <c r="U9" s="18">
        <f t="shared" si="5"/>
        <v>1.0895301303714184E-2</v>
      </c>
      <c r="V9" s="96">
        <f t="shared" ref="V9:V14" si="10">K9/$K$7</f>
        <v>1.1708646072498743E-2</v>
      </c>
      <c r="W9" s="78">
        <f t="shared" ref="W9:W14" si="11">L9/$L$7</f>
        <v>1.0097464045165989E-2</v>
      </c>
      <c r="Y9" s="145">
        <f t="shared" si="6"/>
        <v>-4.0890821468764806E-3</v>
      </c>
      <c r="Z9" s="104">
        <f t="shared" si="7"/>
        <v>-0.16111820273327532</v>
      </c>
    </row>
    <row r="10" spans="1:29" ht="20.100000000000001" customHeight="1" x14ac:dyDescent="0.25">
      <c r="A10" s="24"/>
      <c r="B10" s="143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21925580.824999977</v>
      </c>
      <c r="J10" s="12">
        <v>24698789.668000016</v>
      </c>
      <c r="K10" s="212">
        <v>5693131.9210000057</v>
      </c>
      <c r="L10" s="161">
        <v>6898599.9480000045</v>
      </c>
      <c r="N10" s="77">
        <f t="shared" si="2"/>
        <v>0.79587611127896762</v>
      </c>
      <c r="O10" s="18">
        <f t="shared" si="3"/>
        <v>0.82803300505953226</v>
      </c>
      <c r="P10" s="18">
        <f t="shared" si="4"/>
        <v>0.83197432321323572</v>
      </c>
      <c r="Q10" s="18">
        <f t="shared" si="4"/>
        <v>0.92156269343100139</v>
      </c>
      <c r="R10" s="18">
        <f t="shared" si="8"/>
        <v>0.77879767020159174</v>
      </c>
      <c r="S10" s="18">
        <f>H10/$E$7</f>
        <v>0.47026292321454466</v>
      </c>
      <c r="T10" s="18">
        <f t="shared" si="9"/>
        <v>0.79558200880965924</v>
      </c>
      <c r="U10" s="18">
        <f t="shared" si="5"/>
        <v>0.85075332104560353</v>
      </c>
      <c r="V10" s="96">
        <f t="shared" si="10"/>
        <v>0.78973872291786273</v>
      </c>
      <c r="W10" s="78">
        <f t="shared" si="11"/>
        <v>0.82866365293259847</v>
      </c>
      <c r="Y10" s="145">
        <f t="shared" si="6"/>
        <v>0.21174075073747051</v>
      </c>
      <c r="Z10" s="104">
        <f t="shared" si="7"/>
        <v>3.8924930014735737</v>
      </c>
    </row>
    <row r="11" spans="1:29" ht="20.100000000000001" customHeight="1" x14ac:dyDescent="0.25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624877.73399999994</v>
      </c>
      <c r="J11" s="12">
        <v>651160.36300000013</v>
      </c>
      <c r="K11" s="212">
        <v>169031.21599999999</v>
      </c>
      <c r="L11" s="161">
        <v>109380.64199999999</v>
      </c>
      <c r="N11" s="77">
        <f t="shared" si="2"/>
        <v>1.8026061243122518E-2</v>
      </c>
      <c r="O11" s="18">
        <f t="shared" si="3"/>
        <v>2.2297877144786014E-2</v>
      </c>
      <c r="P11" s="18">
        <f t="shared" si="4"/>
        <v>2.4127237599490488E-2</v>
      </c>
      <c r="Q11" s="18">
        <f t="shared" si="4"/>
        <v>2.6217299934864238E-2</v>
      </c>
      <c r="R11" s="18">
        <f t="shared" si="8"/>
        <v>3.1566971628706642E-2</v>
      </c>
      <c r="S11" s="18">
        <f>H11/$E$7</f>
        <v>1.4735459586031393E-2</v>
      </c>
      <c r="T11" s="18">
        <f t="shared" si="9"/>
        <v>2.2674039371823499E-2</v>
      </c>
      <c r="U11" s="18">
        <f t="shared" si="5"/>
        <v>2.2429311265938202E-2</v>
      </c>
      <c r="V11" s="96">
        <f t="shared" si="10"/>
        <v>2.3447638050453894E-2</v>
      </c>
      <c r="W11" s="78">
        <f t="shared" si="11"/>
        <v>1.313886339881333E-2</v>
      </c>
      <c r="Y11" s="145">
        <f t="shared" si="6"/>
        <v>-0.35289679274389174</v>
      </c>
      <c r="Z11" s="104">
        <f t="shared" si="7"/>
        <v>-1.0308774651640564</v>
      </c>
    </row>
    <row r="12" spans="1:29" ht="20.100000000000001" customHeight="1" x14ac:dyDescent="0.25">
      <c r="A12" s="24"/>
      <c r="B12" s="143" t="s">
        <v>82</v>
      </c>
      <c r="C12" s="10">
        <v>0</v>
      </c>
      <c r="D12" s="11">
        <v>0</v>
      </c>
      <c r="E12" s="11">
        <v>0</v>
      </c>
      <c r="F12" s="35">
        <v>0</v>
      </c>
      <c r="G12" s="35">
        <v>0</v>
      </c>
      <c r="H12" s="35">
        <v>0</v>
      </c>
      <c r="I12" s="35">
        <v>0</v>
      </c>
      <c r="J12" s="12">
        <v>0</v>
      </c>
      <c r="K12" s="212">
        <v>0</v>
      </c>
      <c r="L12" s="161">
        <v>0</v>
      </c>
      <c r="N12" s="77">
        <f t="shared" si="2"/>
        <v>0</v>
      </c>
      <c r="O12" s="18">
        <f t="shared" si="3"/>
        <v>0</v>
      </c>
      <c r="P12" s="18">
        <f t="shared" si="4"/>
        <v>0</v>
      </c>
      <c r="Q12" s="18">
        <f t="shared" si="4"/>
        <v>0</v>
      </c>
      <c r="R12" s="18">
        <f t="shared" si="8"/>
        <v>0</v>
      </c>
      <c r="S12" s="18">
        <f t="shared" ref="S12:S14" si="12">H12/$E$7</f>
        <v>0</v>
      </c>
      <c r="T12" s="18">
        <f t="shared" si="9"/>
        <v>0</v>
      </c>
      <c r="U12" s="18">
        <f t="shared" si="5"/>
        <v>0</v>
      </c>
      <c r="V12" s="96">
        <f t="shared" si="10"/>
        <v>0</v>
      </c>
      <c r="W12" s="78">
        <f t="shared" si="11"/>
        <v>0</v>
      </c>
      <c r="Y12" s="145"/>
      <c r="Z12" s="104">
        <f t="shared" si="7"/>
        <v>0</v>
      </c>
    </row>
    <row r="13" spans="1:29" ht="20.100000000000001" customHeight="1" x14ac:dyDescent="0.25">
      <c r="A13" s="24"/>
      <c r="B13" s="143" t="s">
        <v>83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0</v>
      </c>
      <c r="I13" s="35">
        <v>0</v>
      </c>
      <c r="J13" s="12">
        <v>0</v>
      </c>
      <c r="K13" s="212">
        <v>0</v>
      </c>
      <c r="L13" s="161">
        <v>0</v>
      </c>
      <c r="N13" s="77">
        <f t="shared" si="2"/>
        <v>0</v>
      </c>
      <c r="O13" s="18">
        <f t="shared" si="3"/>
        <v>0</v>
      </c>
      <c r="P13" s="18">
        <f t="shared" si="4"/>
        <v>0</v>
      </c>
      <c r="Q13" s="18">
        <f t="shared" si="4"/>
        <v>0</v>
      </c>
      <c r="R13" s="18">
        <f t="shared" si="8"/>
        <v>0</v>
      </c>
      <c r="S13" s="18">
        <f t="shared" si="12"/>
        <v>0</v>
      </c>
      <c r="T13" s="18">
        <f t="shared" si="9"/>
        <v>0</v>
      </c>
      <c r="U13" s="18">
        <f t="shared" si="5"/>
        <v>0</v>
      </c>
      <c r="V13" s="96">
        <f t="shared" si="10"/>
        <v>0</v>
      </c>
      <c r="W13" s="78">
        <f t="shared" si="11"/>
        <v>0</v>
      </c>
      <c r="Y13" s="145"/>
      <c r="Z13" s="104">
        <f t="shared" si="7"/>
        <v>0</v>
      </c>
    </row>
    <row r="14" spans="1:29" ht="20.100000000000001" customHeight="1" thickBot="1" x14ac:dyDescent="0.3">
      <c r="A14" s="24"/>
      <c r="B14" t="s">
        <v>69</v>
      </c>
      <c r="C14" s="10">
        <v>0</v>
      </c>
      <c r="D14" s="11">
        <v>0</v>
      </c>
      <c r="E14" s="11">
        <v>0</v>
      </c>
      <c r="F14" s="35">
        <v>0</v>
      </c>
      <c r="G14" s="35">
        <v>0</v>
      </c>
      <c r="H14" s="35">
        <v>0</v>
      </c>
      <c r="I14" s="35">
        <v>0</v>
      </c>
      <c r="J14" s="12">
        <v>0</v>
      </c>
      <c r="K14" s="212">
        <v>0</v>
      </c>
      <c r="L14" s="161">
        <v>0</v>
      </c>
      <c r="N14" s="77">
        <f t="shared" si="2"/>
        <v>0</v>
      </c>
      <c r="O14" s="18">
        <f t="shared" si="3"/>
        <v>0</v>
      </c>
      <c r="P14" s="18">
        <f>E14/$E$7</f>
        <v>0</v>
      </c>
      <c r="Q14" s="18">
        <f t="shared" si="4"/>
        <v>0</v>
      </c>
      <c r="R14" s="18">
        <f t="shared" si="8"/>
        <v>0</v>
      </c>
      <c r="S14" s="18">
        <f t="shared" si="12"/>
        <v>0</v>
      </c>
      <c r="T14" s="18">
        <f t="shared" si="9"/>
        <v>0</v>
      </c>
      <c r="U14" s="18">
        <f t="shared" si="5"/>
        <v>0</v>
      </c>
      <c r="V14" s="96">
        <f t="shared" si="10"/>
        <v>0</v>
      </c>
      <c r="W14" s="78">
        <f t="shared" si="11"/>
        <v>0</v>
      </c>
      <c r="Y14" s="109"/>
      <c r="Z14" s="106">
        <f t="shared" si="7"/>
        <v>0</v>
      </c>
    </row>
    <row r="15" spans="1:29" ht="20.100000000000001" customHeight="1" thickBot="1" x14ac:dyDescent="0.3">
      <c r="A15" s="5" t="s">
        <v>35</v>
      </c>
      <c r="B15" s="6"/>
      <c r="C15" s="13">
        <f>SUM(C16:C22)</f>
        <v>84199496</v>
      </c>
      <c r="D15" s="14">
        <f>SUM(D16:D22)</f>
        <v>84658404</v>
      </c>
      <c r="E15" s="14">
        <f t="shared" ref="E15:G15" si="13">SUM(E16:E22)</f>
        <v>86072206</v>
      </c>
      <c r="F15" s="14">
        <f t="shared" si="13"/>
        <v>90838237</v>
      </c>
      <c r="G15" s="14">
        <f t="shared" si="13"/>
        <v>94159928</v>
      </c>
      <c r="H15" s="14">
        <v>100080849</v>
      </c>
      <c r="I15" s="36">
        <v>94149867.569999978</v>
      </c>
      <c r="J15" s="15">
        <v>91868645.911000177</v>
      </c>
      <c r="K15" s="385">
        <v>20789431.103000019</v>
      </c>
      <c r="L15" s="14">
        <v>21232359.620999999</v>
      </c>
      <c r="M15" s="1"/>
      <c r="N15" s="134">
        <f t="shared" ref="N15:T15" si="14">C15/C23</f>
        <v>0.76728315655400248</v>
      </c>
      <c r="O15" s="21">
        <f t="shared" si="14"/>
        <v>0.75343175678785745</v>
      </c>
      <c r="P15" s="21">
        <f t="shared" si="14"/>
        <v>0.74777851963907804</v>
      </c>
      <c r="Q15" s="21">
        <f t="shared" si="14"/>
        <v>0.72904100851795495</v>
      </c>
      <c r="R15" s="21">
        <f t="shared" si="14"/>
        <v>0.84052607796190626</v>
      </c>
      <c r="S15" s="21">
        <f t="shared" si="14"/>
        <v>0.85035298525914393</v>
      </c>
      <c r="T15" s="21">
        <f t="shared" si="14"/>
        <v>0.77356512287035772</v>
      </c>
      <c r="U15" s="21">
        <f>J15/J23</f>
        <v>0.7491060254659142</v>
      </c>
      <c r="V15" s="20">
        <f>K15/K23</f>
        <v>0.74252446172575082</v>
      </c>
      <c r="W15" s="234">
        <f>L15/L23</f>
        <v>0.71834499199784041</v>
      </c>
      <c r="X15" s="1"/>
      <c r="Y15" s="64">
        <f t="shared" si="6"/>
        <v>2.1305466022880432E-2</v>
      </c>
      <c r="Z15" s="101">
        <f t="shared" si="7"/>
        <v>-2.4179469727910408</v>
      </c>
      <c r="AC15" s="26"/>
    </row>
    <row r="16" spans="1:29" ht="20.100000000000001" customHeight="1" x14ac:dyDescent="0.25">
      <c r="A16" s="24"/>
      <c r="B16" t="s">
        <v>64</v>
      </c>
      <c r="C16" s="10">
        <v>11441104</v>
      </c>
      <c r="D16" s="11">
        <v>10241513</v>
      </c>
      <c r="E16" s="11">
        <v>9917571</v>
      </c>
      <c r="F16" s="35">
        <v>11863549</v>
      </c>
      <c r="G16" s="35">
        <v>12058569</v>
      </c>
      <c r="H16" s="35">
        <v>11612382</v>
      </c>
      <c r="I16" s="35">
        <v>10086908.504999988</v>
      </c>
      <c r="J16" s="12">
        <v>9502289.7760000024</v>
      </c>
      <c r="K16" s="2">
        <v>2335946.6799999997</v>
      </c>
      <c r="L16" s="12">
        <v>2396620.8870000006</v>
      </c>
      <c r="N16" s="77">
        <f>C16/$C$15</f>
        <v>0.13588090836078165</v>
      </c>
      <c r="O16" s="18">
        <f>D16/$D$15</f>
        <v>0.12097455794229242</v>
      </c>
      <c r="P16" s="18">
        <f t="shared" ref="P16:Q19" si="15">E16/$E$15</f>
        <v>0.11522385054241552</v>
      </c>
      <c r="Q16" s="18">
        <f t="shared" si="15"/>
        <v>0.13783251936170893</v>
      </c>
      <c r="R16" s="18">
        <f>G16/$G$15</f>
        <v>0.12806476445054207</v>
      </c>
      <c r="S16" s="18">
        <f>H16/$H$15</f>
        <v>0.1160300108964903</v>
      </c>
      <c r="T16" s="18">
        <f>I16/$I$15</f>
        <v>0.10713672536501891</v>
      </c>
      <c r="U16" s="18">
        <f t="shared" ref="U16:U19" si="16">J16/$E$15</f>
        <v>0.11039905002551001</v>
      </c>
      <c r="V16" s="96">
        <f>K16/$K$15</f>
        <v>0.11236222234397318</v>
      </c>
      <c r="W16" s="78">
        <f>L16/$L$15</f>
        <v>0.1128758616460889</v>
      </c>
      <c r="Y16" s="145">
        <f t="shared" si="6"/>
        <v>2.5974140385773222E-2</v>
      </c>
      <c r="Z16" s="104">
        <f t="shared" si="7"/>
        <v>5.1363930211571762E-2</v>
      </c>
      <c r="AC16" s="2"/>
    </row>
    <row r="17" spans="1:30" ht="20.100000000000001" customHeight="1" x14ac:dyDescent="0.25">
      <c r="A17" s="24"/>
      <c r="B17" t="s">
        <v>65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0</v>
      </c>
      <c r="I17" s="35"/>
      <c r="J17" s="12">
        <v>0</v>
      </c>
      <c r="K17" s="2">
        <v>0</v>
      </c>
      <c r="L17" s="12">
        <v>0</v>
      </c>
      <c r="N17" s="77">
        <f>C17/$C$15</f>
        <v>0</v>
      </c>
      <c r="O17" s="18">
        <f>D17/$D$15</f>
        <v>0</v>
      </c>
      <c r="P17" s="18">
        <f t="shared" si="15"/>
        <v>0</v>
      </c>
      <c r="Q17" s="18">
        <f t="shared" si="15"/>
        <v>0</v>
      </c>
      <c r="R17" s="18">
        <f t="shared" ref="R17:R22" si="17">G17/$G$15</f>
        <v>0</v>
      </c>
      <c r="S17" s="18">
        <f>H17/$E$15</f>
        <v>0</v>
      </c>
      <c r="T17" s="18">
        <f t="shared" ref="T17:T22" si="18">I17/$I$15</f>
        <v>0</v>
      </c>
      <c r="U17" s="18">
        <f t="shared" si="16"/>
        <v>0</v>
      </c>
      <c r="V17" s="96">
        <f t="shared" ref="V17:V22" si="19">K17/$K$15</f>
        <v>0</v>
      </c>
      <c r="W17" s="78">
        <f t="shared" ref="W17:W22" si="20">L17/$L$15</f>
        <v>0</v>
      </c>
      <c r="Y17" s="145"/>
      <c r="Z17" s="104">
        <f t="shared" si="7"/>
        <v>0</v>
      </c>
      <c r="AC17" s="2"/>
      <c r="AD17" t="s">
        <v>79</v>
      </c>
    </row>
    <row r="18" spans="1:30" ht="20.100000000000001" customHeight="1" x14ac:dyDescent="0.25">
      <c r="A18" s="24"/>
      <c r="B18" t="s">
        <v>66</v>
      </c>
      <c r="C18" s="10">
        <v>72485215</v>
      </c>
      <c r="D18" s="11">
        <v>74110457</v>
      </c>
      <c r="E18" s="11">
        <v>75873238</v>
      </c>
      <c r="F18" s="35">
        <v>78523643</v>
      </c>
      <c r="G18" s="35">
        <v>81602555</v>
      </c>
      <c r="H18" s="35">
        <v>87973103</v>
      </c>
      <c r="I18" s="35">
        <v>83655699.903999984</v>
      </c>
      <c r="J18" s="12">
        <v>82030759.053000167</v>
      </c>
      <c r="K18" s="2">
        <v>18372551.158000022</v>
      </c>
      <c r="L18" s="12">
        <v>18756253.285999998</v>
      </c>
      <c r="N18" s="77">
        <f>C18/$C$15</f>
        <v>0.86087468979624293</v>
      </c>
      <c r="O18" s="18">
        <f>D18/$D$15</f>
        <v>0.87540578960123083</v>
      </c>
      <c r="P18" s="18">
        <f t="shared" si="15"/>
        <v>0.88150683624862591</v>
      </c>
      <c r="Q18" s="18">
        <f t="shared" si="15"/>
        <v>0.91229964525366058</v>
      </c>
      <c r="R18" s="18">
        <f t="shared" si="17"/>
        <v>0.86663782283265978</v>
      </c>
      <c r="S18" s="18">
        <f>H18/$E$15</f>
        <v>1.0220849108944645</v>
      </c>
      <c r="T18" s="18">
        <f t="shared" si="18"/>
        <v>0.88853762690427973</v>
      </c>
      <c r="U18" s="18">
        <f t="shared" si="16"/>
        <v>0.95304585376840656</v>
      </c>
      <c r="V18" s="96">
        <f t="shared" si="19"/>
        <v>0.88374477718867306</v>
      </c>
      <c r="W18" s="78">
        <f t="shared" si="20"/>
        <v>0.88338053898865798</v>
      </c>
      <c r="Y18" s="145">
        <f t="shared" si="6"/>
        <v>2.0884531750665423E-2</v>
      </c>
      <c r="Z18" s="104">
        <f t="shared" si="7"/>
        <v>-3.6423820001507679E-2</v>
      </c>
      <c r="AC18" s="2"/>
    </row>
    <row r="19" spans="1:30" ht="20.100000000000001" customHeight="1" x14ac:dyDescent="0.25">
      <c r="A19" s="24"/>
      <c r="B19" t="s">
        <v>67</v>
      </c>
      <c r="C19" s="10">
        <v>273177</v>
      </c>
      <c r="D19" s="11">
        <v>306410</v>
      </c>
      <c r="E19" s="11">
        <v>281368</v>
      </c>
      <c r="F19" s="35">
        <v>451023</v>
      </c>
      <c r="G19" s="35">
        <v>498804</v>
      </c>
      <c r="H19" s="35">
        <v>479280</v>
      </c>
      <c r="I19" s="35">
        <v>365032.65099999995</v>
      </c>
      <c r="J19" s="12">
        <v>318109.12599999999</v>
      </c>
      <c r="K19" s="2">
        <v>72871.850999999995</v>
      </c>
      <c r="L19" s="12">
        <v>79170.432000000001</v>
      </c>
      <c r="N19" s="77">
        <f>C19/$C$15</f>
        <v>3.2444018429754022E-3</v>
      </c>
      <c r="O19" s="18">
        <f>D19/$D$15</f>
        <v>3.6193689642436445E-3</v>
      </c>
      <c r="P19" s="18">
        <f t="shared" si="15"/>
        <v>3.2689762825411956E-3</v>
      </c>
      <c r="Q19" s="18">
        <f t="shared" si="15"/>
        <v>5.2400539147329393E-3</v>
      </c>
      <c r="R19" s="18">
        <f t="shared" si="17"/>
        <v>5.297412716798169E-3</v>
      </c>
      <c r="S19" s="18">
        <f>H19/$E$15</f>
        <v>5.5683480448961657E-3</v>
      </c>
      <c r="T19" s="18">
        <f t="shared" si="18"/>
        <v>3.8771446038264462E-3</v>
      </c>
      <c r="U19" s="18">
        <f t="shared" si="16"/>
        <v>3.695840280891604E-3</v>
      </c>
      <c r="V19" s="96">
        <f t="shared" si="19"/>
        <v>3.5052354554081194E-3</v>
      </c>
      <c r="W19" s="78">
        <f t="shared" si="20"/>
        <v>3.7287627665130532E-3</v>
      </c>
      <c r="Y19" s="145">
        <f t="shared" si="6"/>
        <v>8.6433662841911424E-2</v>
      </c>
      <c r="Z19" s="104">
        <f t="shared" si="7"/>
        <v>2.2352731110493376E-2</v>
      </c>
      <c r="AC19" s="2"/>
    </row>
    <row r="20" spans="1:30" ht="20.100000000000001" customHeight="1" x14ac:dyDescent="0.25">
      <c r="A20" s="24"/>
      <c r="B20" t="s">
        <v>82</v>
      </c>
      <c r="C20" s="10">
        <v>0</v>
      </c>
      <c r="D20" s="11">
        <v>0</v>
      </c>
      <c r="E20" s="11">
        <v>0</v>
      </c>
      <c r="F20" s="35">
        <v>0</v>
      </c>
      <c r="G20" s="35">
        <v>0</v>
      </c>
      <c r="H20" s="35">
        <v>4290</v>
      </c>
      <c r="I20" s="35">
        <v>9342.2960000000003</v>
      </c>
      <c r="J20" s="12">
        <v>1194.3430000000005</v>
      </c>
      <c r="K20" s="2">
        <v>752.34100000000001</v>
      </c>
      <c r="L20" s="12">
        <v>108.31899999999999</v>
      </c>
      <c r="N20" s="77">
        <f t="shared" ref="N20:N21" si="21">C20/$C$15</f>
        <v>0</v>
      </c>
      <c r="O20" s="18">
        <f t="shared" ref="O20:O21" si="22">D20/$D$15</f>
        <v>0</v>
      </c>
      <c r="P20" s="18">
        <f t="shared" ref="P20:P21" si="23">E20/$E$15</f>
        <v>0</v>
      </c>
      <c r="Q20" s="18">
        <f t="shared" ref="Q20:Q21" si="24">F20/$E$15</f>
        <v>0</v>
      </c>
      <c r="R20" s="18">
        <f t="shared" si="17"/>
        <v>0</v>
      </c>
      <c r="S20" s="18">
        <f t="shared" ref="S20:S21" si="25">H20/$E$15</f>
        <v>4.9841873461451658E-5</v>
      </c>
      <c r="T20" s="18">
        <f t="shared" si="18"/>
        <v>9.9227925021286379E-5</v>
      </c>
      <c r="U20" s="18">
        <f t="shared" ref="U20:U21" si="26">J20/$E$15</f>
        <v>1.3876058898734401E-5</v>
      </c>
      <c r="V20" s="96">
        <f t="shared" ref="V20:V21" si="27">K20/$K$15</f>
        <v>3.618862855229518E-5</v>
      </c>
      <c r="W20" s="78">
        <f t="shared" ref="W20:W21" si="28">L20/$L$15</f>
        <v>5.1015997248306969E-6</v>
      </c>
      <c r="Y20" s="145">
        <f t="shared" ref="Y20:Y22" si="29">(L20-K20)/K20</f>
        <v>-0.85602406355628635</v>
      </c>
      <c r="Z20" s="104">
        <f t="shared" ref="Z20:Z21" si="30">(W20-V20)*100</f>
        <v>-3.1087028827464485E-3</v>
      </c>
      <c r="AC20" s="2"/>
    </row>
    <row r="21" spans="1:30" ht="20.100000000000001" customHeight="1" x14ac:dyDescent="0.25">
      <c r="A21" s="24"/>
      <c r="B21" t="s">
        <v>83</v>
      </c>
      <c r="C21" s="10">
        <v>0</v>
      </c>
      <c r="D21" s="11">
        <v>0</v>
      </c>
      <c r="E21" s="11">
        <v>0</v>
      </c>
      <c r="F21" s="35">
        <v>0</v>
      </c>
      <c r="G21" s="35">
        <v>0</v>
      </c>
      <c r="H21" s="35">
        <v>11794</v>
      </c>
      <c r="I21" s="35">
        <v>32884.214</v>
      </c>
      <c r="J21" s="12">
        <v>16293.613000000001</v>
      </c>
      <c r="K21" s="2">
        <v>7309.0729999999994</v>
      </c>
      <c r="L21" s="12">
        <v>206.69699999999997</v>
      </c>
      <c r="N21" s="77">
        <f t="shared" si="21"/>
        <v>0</v>
      </c>
      <c r="O21" s="18">
        <f t="shared" si="22"/>
        <v>0</v>
      </c>
      <c r="P21" s="18">
        <f t="shared" si="23"/>
        <v>0</v>
      </c>
      <c r="Q21" s="18">
        <f t="shared" si="24"/>
        <v>0</v>
      </c>
      <c r="R21" s="18">
        <f t="shared" si="17"/>
        <v>0</v>
      </c>
      <c r="S21" s="18">
        <f t="shared" si="25"/>
        <v>1.3702448848586501E-4</v>
      </c>
      <c r="T21" s="18">
        <f t="shared" si="18"/>
        <v>3.4927520185358459E-4</v>
      </c>
      <c r="U21" s="18">
        <f t="shared" si="26"/>
        <v>1.8930167770999154E-4</v>
      </c>
      <c r="V21" s="96">
        <f t="shared" si="27"/>
        <v>3.5157638339344761E-4</v>
      </c>
      <c r="W21" s="78">
        <f t="shared" si="28"/>
        <v>9.7349990151619793E-6</v>
      </c>
      <c r="Y21" s="145">
        <f t="shared" si="29"/>
        <v>-0.97172049040965935</v>
      </c>
      <c r="Z21" s="104">
        <f t="shared" si="30"/>
        <v>-3.4184138437828561E-2</v>
      </c>
      <c r="AC21" s="2"/>
    </row>
    <row r="22" spans="1:30" ht="20.100000000000001" customHeight="1" thickBot="1" x14ac:dyDescent="0.3">
      <c r="A22" s="24"/>
      <c r="B22" t="s">
        <v>69</v>
      </c>
      <c r="C22" s="10">
        <v>0</v>
      </c>
      <c r="D22" s="11">
        <v>24</v>
      </c>
      <c r="E22" s="11">
        <v>29</v>
      </c>
      <c r="F22" s="35">
        <v>22</v>
      </c>
      <c r="G22" s="35">
        <v>0</v>
      </c>
      <c r="H22" s="35">
        <v>0</v>
      </c>
      <c r="I22" s="35">
        <v>0</v>
      </c>
      <c r="J22" s="43">
        <v>0</v>
      </c>
      <c r="K22" s="2">
        <v>0</v>
      </c>
      <c r="L22" s="12">
        <v>0</v>
      </c>
      <c r="N22" s="77">
        <f>C22/$C$15</f>
        <v>0</v>
      </c>
      <c r="O22" s="18">
        <f>D22/$D$15</f>
        <v>2.8349223309241691E-7</v>
      </c>
      <c r="P22" s="18">
        <f>E22/$E$15</f>
        <v>3.3692641733848438E-7</v>
      </c>
      <c r="Q22" s="18">
        <f>F22/$E$15</f>
        <v>2.5559935108436746E-7</v>
      </c>
      <c r="R22" s="18">
        <f t="shared" si="17"/>
        <v>0</v>
      </c>
      <c r="S22" s="18">
        <f>H22/$E$15</f>
        <v>0</v>
      </c>
      <c r="T22" s="18">
        <f t="shared" si="18"/>
        <v>0</v>
      </c>
      <c r="U22" s="18">
        <f>J22/$E$15</f>
        <v>0</v>
      </c>
      <c r="V22" s="96">
        <f t="shared" si="19"/>
        <v>0</v>
      </c>
      <c r="W22" s="78">
        <f t="shared" si="20"/>
        <v>0</v>
      </c>
      <c r="Y22" s="109" t="e">
        <f t="shared" si="29"/>
        <v>#DIV/0!</v>
      </c>
      <c r="Z22" s="106">
        <f t="shared" si="7"/>
        <v>0</v>
      </c>
      <c r="AC22" s="2"/>
    </row>
    <row r="23" spans="1:30" ht="20.100000000000001" customHeight="1" thickBot="1" x14ac:dyDescent="0.3">
      <c r="A23" s="74" t="s">
        <v>20</v>
      </c>
      <c r="B23" s="100"/>
      <c r="C23" s="142">
        <f t="shared" ref="C23:E24" si="31">C7+C15</f>
        <v>109737188</v>
      </c>
      <c r="D23" s="84">
        <f t="shared" si="31"/>
        <v>112363732</v>
      </c>
      <c r="E23" s="84">
        <f t="shared" si="31"/>
        <v>115103876</v>
      </c>
      <c r="F23" s="335">
        <v>124599626</v>
      </c>
      <c r="G23" s="336">
        <f t="shared" ref="G23:L23" si="32">G7+G15</f>
        <v>112024993</v>
      </c>
      <c r="H23" s="336">
        <f t="shared" si="32"/>
        <v>117693300</v>
      </c>
      <c r="I23" s="336">
        <f t="shared" si="32"/>
        <v>121709038.82099997</v>
      </c>
      <c r="J23" s="336">
        <f t="shared" si="32"/>
        <v>122637707.86500019</v>
      </c>
      <c r="K23" s="190">
        <f t="shared" si="32"/>
        <v>27998311.402000025</v>
      </c>
      <c r="L23" s="144">
        <f t="shared" si="32"/>
        <v>29557329.497000001</v>
      </c>
      <c r="N23" s="146">
        <f t="shared" ref="N23:W23" si="33">N7+N15</f>
        <v>1</v>
      </c>
      <c r="O23" s="149">
        <f t="shared" si="33"/>
        <v>1</v>
      </c>
      <c r="P23" s="149">
        <f t="shared" si="33"/>
        <v>1</v>
      </c>
      <c r="Q23" s="149">
        <f t="shared" si="33"/>
        <v>1.000011227963076</v>
      </c>
      <c r="R23" s="149">
        <f t="shared" si="33"/>
        <v>1</v>
      </c>
      <c r="S23" s="149">
        <f t="shared" ref="S23:T23" si="34">S7+S15</f>
        <v>1</v>
      </c>
      <c r="T23" s="149">
        <f t="shared" si="34"/>
        <v>1</v>
      </c>
      <c r="U23" s="150">
        <f t="shared" si="33"/>
        <v>1</v>
      </c>
      <c r="V23" s="242">
        <f t="shared" si="33"/>
        <v>1</v>
      </c>
      <c r="W23" s="177">
        <f t="shared" si="33"/>
        <v>1</v>
      </c>
      <c r="Y23" s="238">
        <f t="shared" si="6"/>
        <v>5.5682575731642515E-2</v>
      </c>
      <c r="Z23" s="155">
        <f t="shared" si="7"/>
        <v>0</v>
      </c>
      <c r="AC23" s="1"/>
    </row>
    <row r="24" spans="1:30" ht="20.100000000000001" customHeight="1" x14ac:dyDescent="0.25">
      <c r="A24" s="24"/>
      <c r="B24" t="s">
        <v>64</v>
      </c>
      <c r="C24" s="10">
        <f t="shared" si="31"/>
        <v>16193613</v>
      </c>
      <c r="D24" s="11">
        <f t="shared" si="31"/>
        <v>14362299</v>
      </c>
      <c r="E24" s="11">
        <f t="shared" si="31"/>
        <v>14015398</v>
      </c>
      <c r="F24" s="11">
        <f>F8+F16</f>
        <v>17993934</v>
      </c>
      <c r="G24" s="11">
        <f>G8+G16</f>
        <v>15397283</v>
      </c>
      <c r="H24" s="11">
        <f t="shared" ref="H24:L30" si="35">H8+H16</f>
        <v>14869894</v>
      </c>
      <c r="I24" s="11">
        <f t="shared" ref="I24:J24" si="36">I8+I16</f>
        <v>14787252.636999995</v>
      </c>
      <c r="J24" s="11">
        <f t="shared" si="36"/>
        <v>14605092.907000002</v>
      </c>
      <c r="K24" s="10">
        <f t="shared" ref="K24:L24" si="37">K8+K16</f>
        <v>3598257.6140000001</v>
      </c>
      <c r="L24" s="161">
        <f t="shared" si="37"/>
        <v>3629549.0890000002</v>
      </c>
      <c r="M24" s="2"/>
      <c r="N24" s="77">
        <f>C24/$C$23</f>
        <v>0.14756723126530269</v>
      </c>
      <c r="O24" s="18">
        <f>D24/$D$23</f>
        <v>0.12781970431526785</v>
      </c>
      <c r="P24" s="18">
        <f>E24/$E$23</f>
        <v>0.12176304123763826</v>
      </c>
      <c r="Q24" s="18">
        <f>F24/$F$23</f>
        <v>0.14441402897950914</v>
      </c>
      <c r="R24" s="18">
        <f>G24/$G$23</f>
        <v>0.13744506995862968</v>
      </c>
      <c r="S24" s="18">
        <f>H24/$H$23</f>
        <v>0.126344439318126</v>
      </c>
      <c r="T24" s="37">
        <f>I24/$I$23</f>
        <v>0.12149674979150824</v>
      </c>
      <c r="U24" s="19">
        <f>J24/$J$23</f>
        <v>0.1190913721502143</v>
      </c>
      <c r="V24" s="96">
        <f>K24/$K$23</f>
        <v>0.12851695098094248</v>
      </c>
      <c r="W24" s="78">
        <f>L24/$L$23</f>
        <v>0.12279692214306406</v>
      </c>
      <c r="Y24" s="107">
        <f t="shared" si="6"/>
        <v>8.6962853571829028E-3</v>
      </c>
      <c r="Z24" s="108">
        <f t="shared" si="7"/>
        <v>-0.57200288378784214</v>
      </c>
    </row>
    <row r="25" spans="1:30" ht="20.100000000000001" customHeight="1" x14ac:dyDescent="0.25">
      <c r="A25" s="24"/>
      <c r="B25" t="s">
        <v>65</v>
      </c>
      <c r="C25" s="10">
        <f t="shared" ref="C25:F25" si="38">C9+C17</f>
        <v>0</v>
      </c>
      <c r="D25" s="11">
        <f t="shared" si="38"/>
        <v>25846</v>
      </c>
      <c r="E25" s="11">
        <f t="shared" si="38"/>
        <v>79785</v>
      </c>
      <c r="F25" s="11">
        <f t="shared" si="38"/>
        <v>116767</v>
      </c>
      <c r="G25" s="11">
        <f t="shared" ref="G25" si="39">G9+G17</f>
        <v>49134</v>
      </c>
      <c r="H25" s="11">
        <f t="shared" si="35"/>
        <v>274626</v>
      </c>
      <c r="I25" s="11">
        <f t="shared" ref="I25:J25" si="40">I9+I17</f>
        <v>308368.56</v>
      </c>
      <c r="J25" s="11">
        <f t="shared" si="40"/>
        <v>316308.79199999996</v>
      </c>
      <c r="K25" s="10">
        <f t="shared" si="35"/>
        <v>84406.227999999988</v>
      </c>
      <c r="L25" s="161">
        <f t="shared" si="35"/>
        <v>84061.084000000003</v>
      </c>
      <c r="M25" s="2"/>
      <c r="N25" s="77">
        <f>C25/$C$23</f>
        <v>0</v>
      </c>
      <c r="O25" s="18">
        <f t="shared" ref="O25:O30" si="41">D25/$D$23</f>
        <v>2.3002083982045024E-4</v>
      </c>
      <c r="P25" s="18">
        <f t="shared" ref="P25:P30" si="42">E25/$E$23</f>
        <v>6.9315650152389306E-4</v>
      </c>
      <c r="Q25" s="18">
        <f t="shared" ref="Q25:Q30" si="43">F25/$F$23</f>
        <v>9.3713764437784112E-4</v>
      </c>
      <c r="R25" s="18">
        <f t="shared" ref="R25:R30" si="44">G25/$G$23</f>
        <v>4.3859855452077555E-4</v>
      </c>
      <c r="S25" s="18">
        <f t="shared" ref="S25:S30" si="45">H25/$H$23</f>
        <v>2.3334038556145505E-3</v>
      </c>
      <c r="T25" s="37">
        <f t="shared" ref="T25:T30" si="46">I25/$I$23</f>
        <v>2.5336537284919658E-3</v>
      </c>
      <c r="U25" s="19">
        <f t="shared" ref="U25:U30" si="47">J25/$J$23</f>
        <v>2.5792131760012447E-3</v>
      </c>
      <c r="V25" s="96">
        <f t="shared" ref="V25:V30" si="48">K25/$K$23</f>
        <v>3.014689949979288E-3</v>
      </c>
      <c r="W25" s="78">
        <f t="shared" ref="W25:W30" si="49">L25/$L$23</f>
        <v>2.8440013164427458E-3</v>
      </c>
      <c r="Y25" s="145">
        <f t="shared" si="6"/>
        <v>-4.0890821468764806E-3</v>
      </c>
      <c r="Z25" s="104">
        <f t="shared" si="7"/>
        <v>-1.7068863353654224E-2</v>
      </c>
    </row>
    <row r="26" spans="1:30" ht="20.100000000000001" customHeight="1" x14ac:dyDescent="0.25">
      <c r="A26" s="24"/>
      <c r="B26" t="s">
        <v>66</v>
      </c>
      <c r="C26" s="10">
        <f t="shared" ref="C26:F26" si="50">C10+C18</f>
        <v>92810054</v>
      </c>
      <c r="D26" s="11">
        <f t="shared" si="50"/>
        <v>97051383</v>
      </c>
      <c r="E26" s="11">
        <f t="shared" si="50"/>
        <v>100026842</v>
      </c>
      <c r="F26" s="11">
        <f t="shared" si="50"/>
        <v>105278147</v>
      </c>
      <c r="G26" s="11">
        <f t="shared" ref="G26" si="51">G10+G18</f>
        <v>95515826</v>
      </c>
      <c r="H26" s="11">
        <f t="shared" si="35"/>
        <v>101625621</v>
      </c>
      <c r="I26" s="11">
        <f t="shared" ref="I26:J26" si="52">I10+I18</f>
        <v>105581280.72899996</v>
      </c>
      <c r="J26" s="11">
        <f t="shared" si="52"/>
        <v>106729548.72100018</v>
      </c>
      <c r="K26" s="10">
        <f t="shared" si="35"/>
        <v>24065683.079000026</v>
      </c>
      <c r="L26" s="161">
        <f t="shared" si="35"/>
        <v>25654853.234000005</v>
      </c>
      <c r="M26" s="2"/>
      <c r="N26" s="77">
        <f>C26/$C$23</f>
        <v>0.8457484257752258</v>
      </c>
      <c r="O26" s="18">
        <f t="shared" si="41"/>
        <v>0.86372516534071686</v>
      </c>
      <c r="P26" s="18">
        <f t="shared" si="42"/>
        <v>0.86901367248484318</v>
      </c>
      <c r="Q26" s="18">
        <f t="shared" si="43"/>
        <v>0.84493148478631874</v>
      </c>
      <c r="R26" s="18">
        <f t="shared" si="44"/>
        <v>0.85262960918015862</v>
      </c>
      <c r="S26" s="18">
        <f t="shared" si="45"/>
        <v>0.86347838831947099</v>
      </c>
      <c r="T26" s="37">
        <f t="shared" si="46"/>
        <v>0.86748923294251434</v>
      </c>
      <c r="U26" s="19">
        <f t="shared" si="47"/>
        <v>0.87028329686729189</v>
      </c>
      <c r="V26" s="96">
        <f t="shared" si="48"/>
        <v>0.85954051776425788</v>
      </c>
      <c r="W26" s="78">
        <f t="shared" si="49"/>
        <v>0.86796925400868541</v>
      </c>
      <c r="Y26" s="145">
        <f t="shared" si="6"/>
        <v>6.6034699691807447E-2</v>
      </c>
      <c r="Z26" s="104">
        <f t="shared" si="7"/>
        <v>0.8428736244427526</v>
      </c>
    </row>
    <row r="27" spans="1:30" ht="20.100000000000001" customHeight="1" x14ac:dyDescent="0.25">
      <c r="A27" s="24"/>
      <c r="B27" t="s">
        <v>67</v>
      </c>
      <c r="C27" s="10">
        <f t="shared" ref="C27:F27" si="53">C11+C19</f>
        <v>733521</v>
      </c>
      <c r="D27" s="11">
        <f t="shared" si="53"/>
        <v>924180</v>
      </c>
      <c r="E27" s="11">
        <f t="shared" si="53"/>
        <v>981822</v>
      </c>
      <c r="F27" s="11">
        <f t="shared" si="53"/>
        <v>1212155</v>
      </c>
      <c r="G27" s="11">
        <f t="shared" ref="G27" si="54">G11+G19</f>
        <v>1062750</v>
      </c>
      <c r="H27" s="11">
        <f t="shared" si="35"/>
        <v>907075</v>
      </c>
      <c r="I27" s="11">
        <f t="shared" ref="I27:J27" si="55">I11+I19</f>
        <v>989910.38499999989</v>
      </c>
      <c r="J27" s="11">
        <f t="shared" si="55"/>
        <v>969269.48900000006</v>
      </c>
      <c r="K27" s="10">
        <f t="shared" si="35"/>
        <v>241903.06699999998</v>
      </c>
      <c r="L27" s="161">
        <f t="shared" si="35"/>
        <v>188551.07399999999</v>
      </c>
      <c r="M27" s="2"/>
      <c r="N27" s="77">
        <f>C27/$C$23</f>
        <v>6.6843429594714964E-3</v>
      </c>
      <c r="O27" s="18">
        <f t="shared" si="41"/>
        <v>8.2248959121436083E-3</v>
      </c>
      <c r="P27" s="18">
        <f t="shared" si="42"/>
        <v>8.5298778296570999E-3</v>
      </c>
      <c r="Q27" s="18">
        <f t="shared" si="43"/>
        <v>9.7283999873322251E-3</v>
      </c>
      <c r="R27" s="18">
        <f t="shared" si="44"/>
        <v>9.4867223066909725E-3</v>
      </c>
      <c r="S27" s="18">
        <f t="shared" si="45"/>
        <v>7.7071082211136914E-3</v>
      </c>
      <c r="T27" s="37">
        <f t="shared" si="46"/>
        <v>8.133417161036674E-3</v>
      </c>
      <c r="U27" s="19">
        <f t="shared" si="47"/>
        <v>7.903519283538581E-3</v>
      </c>
      <c r="V27" s="96">
        <f t="shared" si="48"/>
        <v>8.6399162980493154E-3</v>
      </c>
      <c r="W27" s="78">
        <f t="shared" si="49"/>
        <v>6.3791647354047151E-3</v>
      </c>
      <c r="Y27" s="145">
        <f t="shared" si="6"/>
        <v>-0.22055112265277724</v>
      </c>
      <c r="Z27" s="104">
        <f t="shared" si="7"/>
        <v>-0.22607515626446004</v>
      </c>
    </row>
    <row r="28" spans="1:30" ht="20.100000000000001" customHeight="1" x14ac:dyDescent="0.25">
      <c r="A28" s="24"/>
      <c r="B28" t="s">
        <v>82</v>
      </c>
      <c r="C28" s="10">
        <f t="shared" ref="C28:F28" si="56">C12+C20</f>
        <v>0</v>
      </c>
      <c r="D28" s="11">
        <f t="shared" si="56"/>
        <v>0</v>
      </c>
      <c r="E28" s="11">
        <f t="shared" si="56"/>
        <v>0</v>
      </c>
      <c r="F28" s="11">
        <f t="shared" si="56"/>
        <v>0</v>
      </c>
      <c r="G28" s="11">
        <f t="shared" ref="G28" si="57">G12+G20</f>
        <v>0</v>
      </c>
      <c r="H28" s="11">
        <f t="shared" si="35"/>
        <v>4290</v>
      </c>
      <c r="I28" s="11">
        <f t="shared" ref="I28:J28" si="58">I12+I20</f>
        <v>9342.2960000000003</v>
      </c>
      <c r="J28" s="11">
        <f t="shared" si="58"/>
        <v>1194.3430000000005</v>
      </c>
      <c r="K28" s="10">
        <f t="shared" si="35"/>
        <v>752.34100000000001</v>
      </c>
      <c r="L28" s="161">
        <f t="shared" si="35"/>
        <v>108.31899999999999</v>
      </c>
      <c r="M28" s="2"/>
      <c r="N28" s="77">
        <f t="shared" ref="N28:N30" si="59">C28/$C$23</f>
        <v>0</v>
      </c>
      <c r="O28" s="18">
        <f t="shared" si="41"/>
        <v>0</v>
      </c>
      <c r="P28" s="18">
        <f t="shared" si="42"/>
        <v>0</v>
      </c>
      <c r="Q28" s="18">
        <f t="shared" si="43"/>
        <v>0</v>
      </c>
      <c r="R28" s="18">
        <f t="shared" si="44"/>
        <v>0</v>
      </c>
      <c r="S28" s="18">
        <f t="shared" si="45"/>
        <v>3.6450673062952606E-5</v>
      </c>
      <c r="T28" s="37">
        <f t="shared" si="46"/>
        <v>7.675926201126204E-5</v>
      </c>
      <c r="U28" s="19">
        <f t="shared" si="47"/>
        <v>9.7387909542041958E-6</v>
      </c>
      <c r="V28" s="96">
        <f t="shared" ref="V28:V29" si="60">K28/$K$23</f>
        <v>2.6870941936386117E-5</v>
      </c>
      <c r="W28" s="78">
        <f t="shared" ref="W28:W29" si="61">L28/$L$23</f>
        <v>3.6647086135096915E-6</v>
      </c>
      <c r="Y28" s="145">
        <f t="shared" ref="Y28:Y29" si="62">(L28-K28)/K28</f>
        <v>-0.85602406355628635</v>
      </c>
      <c r="Z28" s="104">
        <f t="shared" ref="Z28:Z29" si="63">(W28-V28)*100</f>
        <v>-2.3206233322876427E-3</v>
      </c>
    </row>
    <row r="29" spans="1:30" ht="20.100000000000001" customHeight="1" x14ac:dyDescent="0.25">
      <c r="A29" s="24"/>
      <c r="B29" t="s">
        <v>83</v>
      </c>
      <c r="C29" s="10">
        <f t="shared" ref="C29:F29" si="64">C13+C21</f>
        <v>0</v>
      </c>
      <c r="D29" s="11">
        <f t="shared" si="64"/>
        <v>0</v>
      </c>
      <c r="E29" s="11">
        <f t="shared" si="64"/>
        <v>0</v>
      </c>
      <c r="F29" s="11">
        <f t="shared" si="64"/>
        <v>0</v>
      </c>
      <c r="G29" s="11">
        <f t="shared" ref="G29" si="65">G13+G21</f>
        <v>0</v>
      </c>
      <c r="H29" s="11">
        <f t="shared" si="35"/>
        <v>11794</v>
      </c>
      <c r="I29" s="11">
        <f t="shared" ref="I29:J29" si="66">I13+I21</f>
        <v>32884.214</v>
      </c>
      <c r="J29" s="11">
        <f t="shared" si="66"/>
        <v>16293.613000000001</v>
      </c>
      <c r="K29" s="10">
        <f t="shared" si="35"/>
        <v>7309.0729999999994</v>
      </c>
      <c r="L29" s="161">
        <f t="shared" si="35"/>
        <v>206.69699999999997</v>
      </c>
      <c r="M29" s="2"/>
      <c r="N29" s="77">
        <f t="shared" si="59"/>
        <v>0</v>
      </c>
      <c r="O29" s="18">
        <f t="shared" si="41"/>
        <v>0</v>
      </c>
      <c r="P29" s="18">
        <f t="shared" si="42"/>
        <v>0</v>
      </c>
      <c r="Q29" s="18">
        <f t="shared" si="43"/>
        <v>0</v>
      </c>
      <c r="R29" s="18">
        <f t="shared" si="44"/>
        <v>0</v>
      </c>
      <c r="S29" s="18">
        <f t="shared" si="45"/>
        <v>1.0020961261176294E-4</v>
      </c>
      <c r="T29" s="37">
        <f t="shared" si="46"/>
        <v>2.7018711443743714E-4</v>
      </c>
      <c r="U29" s="19">
        <f t="shared" si="47"/>
        <v>1.3285973199968839E-4</v>
      </c>
      <c r="V29" s="96">
        <f t="shared" si="60"/>
        <v>2.6105406483470589E-4</v>
      </c>
      <c r="W29" s="78">
        <f t="shared" si="61"/>
        <v>6.9930877896455167E-6</v>
      </c>
      <c r="Y29" s="145">
        <f t="shared" si="62"/>
        <v>-0.97172049040965935</v>
      </c>
      <c r="Z29" s="104">
        <f t="shared" si="63"/>
        <v>-2.5406097704506039E-2</v>
      </c>
    </row>
    <row r="30" spans="1:30" ht="20.100000000000001" customHeight="1" thickBot="1" x14ac:dyDescent="0.3">
      <c r="A30" s="31"/>
      <c r="B30" s="25" t="s">
        <v>69</v>
      </c>
      <c r="C30" s="32">
        <f t="shared" ref="C30:F30" si="67">C14+C22</f>
        <v>0</v>
      </c>
      <c r="D30" s="33">
        <f t="shared" si="67"/>
        <v>24</v>
      </c>
      <c r="E30" s="33">
        <f t="shared" si="67"/>
        <v>29</v>
      </c>
      <c r="F30" s="33">
        <f t="shared" si="67"/>
        <v>22</v>
      </c>
      <c r="G30" s="33">
        <f t="shared" ref="G30" si="68">G14+G22</f>
        <v>0</v>
      </c>
      <c r="H30" s="33">
        <f t="shared" si="35"/>
        <v>0</v>
      </c>
      <c r="I30" s="33">
        <f t="shared" ref="I30:J30" si="69">I14+I22</f>
        <v>0</v>
      </c>
      <c r="J30" s="33">
        <f t="shared" si="69"/>
        <v>0</v>
      </c>
      <c r="K30" s="32">
        <f t="shared" si="35"/>
        <v>0</v>
      </c>
      <c r="L30" s="162">
        <f t="shared" si="35"/>
        <v>0</v>
      </c>
      <c r="M30" s="2"/>
      <c r="N30" s="147">
        <f t="shared" si="59"/>
        <v>0</v>
      </c>
      <c r="O30" s="80">
        <f t="shared" si="41"/>
        <v>2.1359205121453245E-7</v>
      </c>
      <c r="P30" s="80">
        <f t="shared" si="42"/>
        <v>2.5194633758467003E-7</v>
      </c>
      <c r="Q30" s="80">
        <f t="shared" si="43"/>
        <v>1.7656553800570798E-7</v>
      </c>
      <c r="R30" s="80">
        <f t="shared" si="44"/>
        <v>0</v>
      </c>
      <c r="S30" s="80">
        <f t="shared" si="45"/>
        <v>0</v>
      </c>
      <c r="T30" s="80">
        <f t="shared" si="46"/>
        <v>0</v>
      </c>
      <c r="U30" s="94">
        <f t="shared" si="47"/>
        <v>0</v>
      </c>
      <c r="V30" s="235">
        <f t="shared" si="48"/>
        <v>0</v>
      </c>
      <c r="W30" s="236">
        <f t="shared" si="49"/>
        <v>0</v>
      </c>
      <c r="Y30" s="109"/>
      <c r="Z30" s="106">
        <f t="shared" si="7"/>
        <v>0</v>
      </c>
    </row>
    <row r="31" spans="1:30" ht="20.100000000000001" customHeight="1" x14ac:dyDescent="0.25"/>
    <row r="32" spans="1:30" ht="19.5" customHeight="1" x14ac:dyDescent="0.25"/>
    <row r="33" spans="1:26" x14ac:dyDescent="0.25">
      <c r="A33" s="1" t="s">
        <v>22</v>
      </c>
      <c r="N33" s="1" t="s">
        <v>24</v>
      </c>
      <c r="Y33" s="1" t="str">
        <f>Y3</f>
        <v>VARIAÇÃO (JAN-MAR)</v>
      </c>
    </row>
    <row r="34" spans="1:26" ht="15.75" thickBot="1" x14ac:dyDescent="0.3"/>
    <row r="35" spans="1:26" ht="24" customHeight="1" x14ac:dyDescent="0.25">
      <c r="A35" s="460" t="s">
        <v>78</v>
      </c>
      <c r="B35" s="482"/>
      <c r="C35" s="462">
        <v>2016</v>
      </c>
      <c r="D35" s="464">
        <v>2017</v>
      </c>
      <c r="E35" s="464">
        <v>2018</v>
      </c>
      <c r="F35" s="472">
        <v>2019</v>
      </c>
      <c r="G35" s="472">
        <v>2020</v>
      </c>
      <c r="H35" s="464">
        <v>2021</v>
      </c>
      <c r="I35" s="464">
        <v>2022</v>
      </c>
      <c r="J35" s="468">
        <v>2023</v>
      </c>
      <c r="K35" s="470" t="str">
        <f>K5</f>
        <v>janeiro - março</v>
      </c>
      <c r="L35" s="471"/>
      <c r="N35" s="499">
        <v>2016</v>
      </c>
      <c r="O35" s="464">
        <v>2017</v>
      </c>
      <c r="P35" s="464">
        <v>2018</v>
      </c>
      <c r="Q35" s="472">
        <v>2019</v>
      </c>
      <c r="R35" s="472">
        <v>2020</v>
      </c>
      <c r="S35" s="464">
        <v>2021</v>
      </c>
      <c r="T35" s="464">
        <v>2022</v>
      </c>
      <c r="U35" s="468">
        <v>2023</v>
      </c>
      <c r="V35" s="470" t="str">
        <f>K5</f>
        <v>janeiro - março</v>
      </c>
      <c r="W35" s="471"/>
      <c r="Y35" s="504" t="s">
        <v>90</v>
      </c>
      <c r="Z35" s="505"/>
    </row>
    <row r="36" spans="1:26" ht="20.25" customHeight="1" thickBot="1" x14ac:dyDescent="0.3">
      <c r="A36" s="461"/>
      <c r="B36" s="483"/>
      <c r="C36" s="493"/>
      <c r="D36" s="484"/>
      <c r="E36" s="484"/>
      <c r="F36" s="487"/>
      <c r="G36" s="487"/>
      <c r="H36" s="484"/>
      <c r="I36" s="484"/>
      <c r="J36" s="498"/>
      <c r="K36" s="166">
        <v>2023</v>
      </c>
      <c r="L36" s="168">
        <v>2024</v>
      </c>
      <c r="N36" s="500"/>
      <c r="O36" s="484"/>
      <c r="P36" s="484"/>
      <c r="Q36" s="487"/>
      <c r="R36" s="487"/>
      <c r="S36" s="484"/>
      <c r="T36" s="484"/>
      <c r="U36" s="498"/>
      <c r="V36" s="166">
        <v>2023</v>
      </c>
      <c r="W36" s="168">
        <v>2024</v>
      </c>
      <c r="Y36" s="130" t="s">
        <v>1</v>
      </c>
      <c r="Z36" s="38" t="s">
        <v>37</v>
      </c>
    </row>
    <row r="37" spans="1:26" ht="19.5" customHeight="1" thickBot="1" x14ac:dyDescent="0.3">
      <c r="A37" s="5" t="s">
        <v>36</v>
      </c>
      <c r="B37" s="6"/>
      <c r="C37" s="13">
        <f>SUM(C38:C44)</f>
        <v>251533440</v>
      </c>
      <c r="D37" s="14">
        <f>SUM(D38:D44)</f>
        <v>288451381</v>
      </c>
      <c r="E37" s="14">
        <f t="shared" ref="E37:G37" si="70">SUM(E38:E44)</f>
        <v>313935902</v>
      </c>
      <c r="F37" s="14">
        <f t="shared" si="70"/>
        <v>351270523</v>
      </c>
      <c r="G37" s="14">
        <f t="shared" si="70"/>
        <v>187039707</v>
      </c>
      <c r="H37" s="14">
        <v>187635137</v>
      </c>
      <c r="I37" s="14">
        <v>314560189.67799991</v>
      </c>
      <c r="J37" s="14">
        <v>373269323.62500077</v>
      </c>
      <c r="K37" s="14">
        <v>83318377.722000018</v>
      </c>
      <c r="L37" s="14">
        <v>106765911.17699996</v>
      </c>
      <c r="M37" s="1"/>
      <c r="N37" s="134">
        <f t="shared" ref="N37:S37" si="71">C37/C53</f>
        <v>0.4818555329437525</v>
      </c>
      <c r="O37" s="21">
        <f t="shared" si="71"/>
        <v>0.49928544278146808</v>
      </c>
      <c r="P37" s="21">
        <f t="shared" si="71"/>
        <v>0.50362223801591022</v>
      </c>
      <c r="Q37" s="21">
        <f t="shared" si="71"/>
        <v>0.51390179005711611</v>
      </c>
      <c r="R37" s="21">
        <f t="shared" si="71"/>
        <v>0.3474977010661281</v>
      </c>
      <c r="S37" s="21">
        <f t="shared" si="71"/>
        <v>0.32355607042148976</v>
      </c>
      <c r="T37" s="259">
        <f>I37/I53</f>
        <v>0.44574330218331498</v>
      </c>
      <c r="U37" s="22">
        <f>J37/J53</f>
        <v>0.48317370315017855</v>
      </c>
      <c r="V37" s="20">
        <f>K37/K53</f>
        <v>0.48970239336997179</v>
      </c>
      <c r="W37" s="234">
        <f>L37/L53</f>
        <v>0.53738491327702564</v>
      </c>
      <c r="X37" s="1"/>
      <c r="Y37" s="64">
        <f>(L37-K37)/K37</f>
        <v>0.28142090732053071</v>
      </c>
      <c r="Z37" s="101">
        <f>(W37-V37)*100</f>
        <v>4.7682519907053855</v>
      </c>
    </row>
    <row r="38" spans="1:26" ht="19.5" customHeight="1" x14ac:dyDescent="0.25">
      <c r="A38" s="24"/>
      <c r="B38" s="143" t="s">
        <v>64</v>
      </c>
      <c r="C38" s="10">
        <v>17551103</v>
      </c>
      <c r="D38" s="11">
        <v>15849278</v>
      </c>
      <c r="E38" s="11">
        <v>14538908</v>
      </c>
      <c r="F38" s="35">
        <v>21296207</v>
      </c>
      <c r="G38" s="35">
        <v>11748828</v>
      </c>
      <c r="H38" s="35">
        <v>11631529</v>
      </c>
      <c r="I38" s="35">
        <v>17443027.388000008</v>
      </c>
      <c r="J38" s="12">
        <v>20250211.573000003</v>
      </c>
      <c r="K38" s="35">
        <v>5016167.9470000025</v>
      </c>
      <c r="L38" s="12">
        <v>5084998.3199999994</v>
      </c>
      <c r="N38" s="77">
        <f>C38/$C$37</f>
        <v>6.977642018492651E-2</v>
      </c>
      <c r="O38" s="18">
        <f>D38/$D$37</f>
        <v>5.4946098524659169E-2</v>
      </c>
      <c r="P38" s="18">
        <f>E38/$E$37</f>
        <v>4.6311708560176086E-2</v>
      </c>
      <c r="Q38" s="18">
        <f>F38/$F$37</f>
        <v>6.0626228520746103E-2</v>
      </c>
      <c r="R38" s="18">
        <f>G38/$G$37</f>
        <v>6.2814619357802998E-2</v>
      </c>
      <c r="S38" s="18">
        <f>H38/$H$37</f>
        <v>6.1990143136144059E-2</v>
      </c>
      <c r="T38" s="37">
        <f>I38/$I$37</f>
        <v>5.54521136506676E-2</v>
      </c>
      <c r="U38" s="19">
        <f>J38/$J$37</f>
        <v>5.4250939713824602E-2</v>
      </c>
      <c r="V38" s="96">
        <f>K38/$K$37</f>
        <v>6.0204820162688973E-2</v>
      </c>
      <c r="W38" s="78">
        <f>L38/$L$37</f>
        <v>4.7627545758214207E-2</v>
      </c>
      <c r="Y38" s="145">
        <f t="shared" ref="Y38:Y54" si="72">(L38-K38)/K38</f>
        <v>1.3721704242610528E-2</v>
      </c>
      <c r="Z38" s="104">
        <f t="shared" ref="Z38:Z54" si="73">(W38-V38)*100</f>
        <v>-1.2577274404474765</v>
      </c>
    </row>
    <row r="39" spans="1:26" ht="19.5" customHeight="1" x14ac:dyDescent="0.25">
      <c r="A39" s="24"/>
      <c r="B39" s="143" t="s">
        <v>65</v>
      </c>
      <c r="C39" s="10">
        <v>0</v>
      </c>
      <c r="D39" s="11">
        <v>185230</v>
      </c>
      <c r="E39" s="11">
        <v>571795</v>
      </c>
      <c r="F39" s="35">
        <v>836837</v>
      </c>
      <c r="G39" s="35">
        <v>352125</v>
      </c>
      <c r="H39" s="35">
        <v>2152870</v>
      </c>
      <c r="I39" s="35">
        <v>2923857.3480000007</v>
      </c>
      <c r="J39" s="12">
        <v>3060399.1860000002</v>
      </c>
      <c r="K39" s="35">
        <v>816629.57400000002</v>
      </c>
      <c r="L39" s="12">
        <v>813286.70199999993</v>
      </c>
      <c r="N39" s="77">
        <f>C39/$C$37</f>
        <v>0</v>
      </c>
      <c r="O39" s="18">
        <f>D39/$D$37</f>
        <v>6.4215327851039131E-4</v>
      </c>
      <c r="P39" s="18">
        <f>E39/$E$37</f>
        <v>1.8213749888345042E-3</v>
      </c>
      <c r="Q39" s="18">
        <f t="shared" ref="Q39:Q41" si="74">F39/$F$37</f>
        <v>2.3823148975127642E-3</v>
      </c>
      <c r="R39" s="18">
        <f t="shared" ref="R39:R44" si="75">G39/$G$37</f>
        <v>1.8826216403343703E-3</v>
      </c>
      <c r="S39" s="18">
        <f t="shared" ref="S39:S41" si="76">H39/$H$37</f>
        <v>1.1473703883084541E-2</v>
      </c>
      <c r="T39" s="37">
        <f t="shared" ref="T39:T44" si="77">I39/$I$37</f>
        <v>9.2950648045864049E-3</v>
      </c>
      <c r="U39" s="19">
        <f t="shared" ref="U39:U41" si="78">J39/$J$37</f>
        <v>8.1989035591753662E-3</v>
      </c>
      <c r="V39" s="96">
        <f t="shared" ref="V39:V41" si="79">K39/$K$37</f>
        <v>9.8013139036955948E-3</v>
      </c>
      <c r="W39" s="78">
        <f t="shared" ref="W39:W41" si="80">L39/$L$37</f>
        <v>7.6174754004741003E-3</v>
      </c>
      <c r="Y39" s="145">
        <f t="shared" si="72"/>
        <v>-4.0934985780959367E-3</v>
      </c>
      <c r="Z39" s="104">
        <f t="shared" si="73"/>
        <v>-0.21838385032214944</v>
      </c>
    </row>
    <row r="40" spans="1:26" ht="19.5" customHeight="1" x14ac:dyDescent="0.25">
      <c r="A40" s="24"/>
      <c r="B40" s="143" t="s">
        <v>66</v>
      </c>
      <c r="C40" s="10">
        <v>232469288</v>
      </c>
      <c r="D40" s="11">
        <v>270523923</v>
      </c>
      <c r="E40" s="11">
        <v>296614887</v>
      </c>
      <c r="F40" s="35">
        <v>326779777</v>
      </c>
      <c r="G40" s="35">
        <v>172858811</v>
      </c>
      <c r="H40" s="35">
        <v>172379523</v>
      </c>
      <c r="I40" s="35">
        <v>292087205.87199992</v>
      </c>
      <c r="J40" s="12">
        <v>347897331.15800077</v>
      </c>
      <c r="K40" s="35">
        <v>76959460.798000023</v>
      </c>
      <c r="L40" s="12">
        <v>100512536.85899995</v>
      </c>
      <c r="N40" s="77">
        <f>C40/$C$37</f>
        <v>0.92420828021912316</v>
      </c>
      <c r="O40" s="18">
        <f>D40/$D$37</f>
        <v>0.93784929044940157</v>
      </c>
      <c r="P40" s="18">
        <f>E40/$E$37</f>
        <v>0.94482626902608924</v>
      </c>
      <c r="Q40" s="18">
        <f t="shared" si="74"/>
        <v>0.930279529888137</v>
      </c>
      <c r="R40" s="18">
        <f t="shared" si="75"/>
        <v>0.924182430418371</v>
      </c>
      <c r="S40" s="18">
        <f t="shared" si="76"/>
        <v>0.91869532410659316</v>
      </c>
      <c r="T40" s="37">
        <f t="shared" si="77"/>
        <v>0.92855744451004907</v>
      </c>
      <c r="U40" s="19">
        <f t="shared" si="78"/>
        <v>0.9320276517218179</v>
      </c>
      <c r="V40" s="96">
        <f t="shared" si="79"/>
        <v>0.92367929983926056</v>
      </c>
      <c r="W40" s="78">
        <f t="shared" si="80"/>
        <v>0.94142911113611016</v>
      </c>
      <c r="Y40" s="145">
        <f t="shared" si="72"/>
        <v>0.30604523234409164</v>
      </c>
      <c r="Z40" s="104">
        <f t="shared" si="73"/>
        <v>1.7749811296849605</v>
      </c>
    </row>
    <row r="41" spans="1:26" ht="19.5" customHeight="1" x14ac:dyDescent="0.25">
      <c r="A41" s="24"/>
      <c r="B41" t="s">
        <v>67</v>
      </c>
      <c r="C41" s="10">
        <v>1513049</v>
      </c>
      <c r="D41" s="11">
        <v>1892950</v>
      </c>
      <c r="E41" s="11">
        <v>2210312</v>
      </c>
      <c r="F41" s="35">
        <v>2357702</v>
      </c>
      <c r="G41" s="35">
        <v>2079943</v>
      </c>
      <c r="H41" s="35">
        <v>1471215</v>
      </c>
      <c r="I41" s="35">
        <v>2106099.0699999998</v>
      </c>
      <c r="J41" s="12">
        <v>2061381.7079999999</v>
      </c>
      <c r="K41" s="35">
        <v>526119.40300000005</v>
      </c>
      <c r="L41" s="12">
        <v>355089.29600000003</v>
      </c>
      <c r="N41" s="77">
        <f>C41/$C$37</f>
        <v>6.0152995959503438E-3</v>
      </c>
      <c r="O41" s="18">
        <f>D41/$D$37</f>
        <v>6.562457747428847E-3</v>
      </c>
      <c r="P41" s="18">
        <f>E41/$E$37</f>
        <v>7.0406474249001313E-3</v>
      </c>
      <c r="Q41" s="18">
        <f t="shared" si="74"/>
        <v>6.7119266936041767E-3</v>
      </c>
      <c r="R41" s="18">
        <f t="shared" si="75"/>
        <v>1.1120328583491632E-2</v>
      </c>
      <c r="S41" s="18">
        <f t="shared" si="76"/>
        <v>7.8408288741782951E-3</v>
      </c>
      <c r="T41" s="37">
        <f t="shared" si="77"/>
        <v>6.6953770346969586E-3</v>
      </c>
      <c r="U41" s="19">
        <f t="shared" si="78"/>
        <v>5.5225050051820896E-3</v>
      </c>
      <c r="V41" s="96">
        <f t="shared" si="79"/>
        <v>6.314566094354949E-3</v>
      </c>
      <c r="W41" s="78">
        <f t="shared" si="80"/>
        <v>3.3258677052015375E-3</v>
      </c>
      <c r="Y41" s="145">
        <f t="shared" si="72"/>
        <v>-0.32507850123900489</v>
      </c>
      <c r="Z41" s="104">
        <f t="shared" si="73"/>
        <v>-0.29886983891534113</v>
      </c>
    </row>
    <row r="42" spans="1:26" ht="19.5" customHeight="1" x14ac:dyDescent="0.25">
      <c r="A42" s="24"/>
      <c r="B42" t="s">
        <v>82</v>
      </c>
      <c r="C42" s="10">
        <v>0</v>
      </c>
      <c r="D42" s="11">
        <v>0</v>
      </c>
      <c r="E42" s="11">
        <v>0</v>
      </c>
      <c r="F42" s="35">
        <v>0</v>
      </c>
      <c r="G42" s="35">
        <v>0</v>
      </c>
      <c r="H42" s="35">
        <v>0</v>
      </c>
      <c r="I42" s="35">
        <v>0</v>
      </c>
      <c r="J42" s="12">
        <v>0</v>
      </c>
      <c r="K42" s="35">
        <v>0</v>
      </c>
      <c r="L42" s="12">
        <v>0</v>
      </c>
      <c r="N42" s="77">
        <f t="shared" ref="N42:N44" si="81">C42/$C$37</f>
        <v>0</v>
      </c>
      <c r="O42" s="18">
        <f t="shared" ref="O42:O44" si="82">D42/$D$37</f>
        <v>0</v>
      </c>
      <c r="P42" s="18">
        <f t="shared" ref="P42:P44" si="83">E42/$E$37</f>
        <v>0</v>
      </c>
      <c r="Q42" s="18">
        <f t="shared" ref="Q42:Q44" si="84">F42/$F$37</f>
        <v>0</v>
      </c>
      <c r="R42" s="18">
        <f t="shared" si="75"/>
        <v>0</v>
      </c>
      <c r="S42" s="18">
        <f t="shared" ref="S42:S44" si="85">H42/$H$37</f>
        <v>0</v>
      </c>
      <c r="T42" s="37">
        <f t="shared" si="77"/>
        <v>0</v>
      </c>
      <c r="U42" s="19">
        <f t="shared" ref="U42:U44" si="86">J42/$J$37</f>
        <v>0</v>
      </c>
      <c r="V42" s="96">
        <f t="shared" ref="V42:V44" si="87">K42/$K$37</f>
        <v>0</v>
      </c>
      <c r="W42" s="78">
        <f t="shared" ref="W42:W44" si="88">L42/$L$37</f>
        <v>0</v>
      </c>
      <c r="Y42" s="145"/>
      <c r="Z42" s="104">
        <f t="shared" ref="Z42:Z44" si="89">(W42-V42)*100</f>
        <v>0</v>
      </c>
    </row>
    <row r="43" spans="1:26" ht="19.5" customHeight="1" x14ac:dyDescent="0.25">
      <c r="A43" s="24"/>
      <c r="B43" t="s">
        <v>83</v>
      </c>
      <c r="C43" s="10">
        <v>0</v>
      </c>
      <c r="D43" s="11">
        <v>0</v>
      </c>
      <c r="E43" s="11">
        <v>0</v>
      </c>
      <c r="F43" s="35">
        <v>0</v>
      </c>
      <c r="G43" s="35">
        <v>0</v>
      </c>
      <c r="H43" s="35">
        <v>0</v>
      </c>
      <c r="I43" s="35">
        <v>0</v>
      </c>
      <c r="J43" s="12">
        <v>0</v>
      </c>
      <c r="K43" s="35">
        <v>0</v>
      </c>
      <c r="L43" s="12">
        <v>0</v>
      </c>
      <c r="N43" s="77">
        <f t="shared" si="81"/>
        <v>0</v>
      </c>
      <c r="O43" s="18">
        <f t="shared" si="82"/>
        <v>0</v>
      </c>
      <c r="P43" s="18">
        <f t="shared" si="83"/>
        <v>0</v>
      </c>
      <c r="Q43" s="18">
        <f t="shared" si="84"/>
        <v>0</v>
      </c>
      <c r="R43" s="18">
        <f t="shared" si="75"/>
        <v>0</v>
      </c>
      <c r="S43" s="18">
        <f t="shared" si="85"/>
        <v>0</v>
      </c>
      <c r="T43" s="37">
        <f t="shared" si="77"/>
        <v>0</v>
      </c>
      <c r="U43" s="19">
        <f t="shared" si="86"/>
        <v>0</v>
      </c>
      <c r="V43" s="96">
        <f t="shared" si="87"/>
        <v>0</v>
      </c>
      <c r="W43" s="78">
        <f t="shared" si="88"/>
        <v>0</v>
      </c>
      <c r="Y43" s="145"/>
      <c r="Z43" s="104">
        <f t="shared" si="89"/>
        <v>0</v>
      </c>
    </row>
    <row r="44" spans="1:26" ht="19.5" customHeight="1" thickBot="1" x14ac:dyDescent="0.3">
      <c r="A44" s="24"/>
      <c r="B44" t="s">
        <v>69</v>
      </c>
      <c r="C44" s="10">
        <v>0</v>
      </c>
      <c r="D44" s="11">
        <v>0</v>
      </c>
      <c r="E44" s="11">
        <v>0</v>
      </c>
      <c r="F44" s="35">
        <v>0</v>
      </c>
      <c r="G44" s="35">
        <v>0</v>
      </c>
      <c r="H44" s="35">
        <v>0</v>
      </c>
      <c r="I44" s="35">
        <v>0</v>
      </c>
      <c r="J44" s="12">
        <v>0</v>
      </c>
      <c r="K44" s="35">
        <v>0</v>
      </c>
      <c r="L44" s="12">
        <v>0</v>
      </c>
      <c r="N44" s="77">
        <f t="shared" si="81"/>
        <v>0</v>
      </c>
      <c r="O44" s="18">
        <f t="shared" si="82"/>
        <v>0</v>
      </c>
      <c r="P44" s="18">
        <f t="shared" si="83"/>
        <v>0</v>
      </c>
      <c r="Q44" s="18">
        <f t="shared" si="84"/>
        <v>0</v>
      </c>
      <c r="R44" s="18">
        <f t="shared" si="75"/>
        <v>0</v>
      </c>
      <c r="S44" s="18">
        <f t="shared" si="85"/>
        <v>0</v>
      </c>
      <c r="T44" s="37">
        <f t="shared" si="77"/>
        <v>0</v>
      </c>
      <c r="U44" s="19">
        <f t="shared" si="86"/>
        <v>0</v>
      </c>
      <c r="V44" s="96">
        <f t="shared" si="87"/>
        <v>0</v>
      </c>
      <c r="W44" s="78">
        <f t="shared" si="88"/>
        <v>0</v>
      </c>
      <c r="Y44" s="145"/>
      <c r="Z44" s="104">
        <f t="shared" si="89"/>
        <v>0</v>
      </c>
    </row>
    <row r="45" spans="1:26" ht="19.5" customHeight="1" thickBot="1" x14ac:dyDescent="0.3">
      <c r="A45" s="5" t="s">
        <v>35</v>
      </c>
      <c r="B45" s="6"/>
      <c r="C45" s="13">
        <f>SUM(C46:C52)</f>
        <v>270476629</v>
      </c>
      <c r="D45" s="14">
        <f>SUM(D46:D52)</f>
        <v>289277021</v>
      </c>
      <c r="E45" s="14">
        <f t="shared" ref="E45:G45" si="90">SUM(E46:E52)</f>
        <v>309420015</v>
      </c>
      <c r="F45" s="14">
        <f t="shared" si="90"/>
        <v>332265767</v>
      </c>
      <c r="G45" s="14">
        <f t="shared" si="90"/>
        <v>351207615</v>
      </c>
      <c r="H45" s="14">
        <v>392280229</v>
      </c>
      <c r="I45" s="14">
        <v>391137883.93799996</v>
      </c>
      <c r="J45" s="14">
        <v>399267180.72400016</v>
      </c>
      <c r="K45" s="14">
        <v>86822464.654999986</v>
      </c>
      <c r="L45" s="14">
        <v>91910881.824000046</v>
      </c>
      <c r="M45" s="1"/>
      <c r="N45" s="134">
        <f t="shared" ref="N45:T45" si="91">C45/C53</f>
        <v>0.5181444670562475</v>
      </c>
      <c r="O45" s="21">
        <f t="shared" si="91"/>
        <v>0.50071455721853186</v>
      </c>
      <c r="P45" s="21">
        <f t="shared" si="91"/>
        <v>0.49637776198408973</v>
      </c>
      <c r="Q45" s="21">
        <f t="shared" si="91"/>
        <v>0.48609820994288394</v>
      </c>
      <c r="R45" s="21">
        <f t="shared" si="91"/>
        <v>0.6525022989338719</v>
      </c>
      <c r="S45" s="21">
        <f t="shared" si="91"/>
        <v>0.67644392957851029</v>
      </c>
      <c r="T45" s="21">
        <f t="shared" si="91"/>
        <v>0.55425669781668496</v>
      </c>
      <c r="U45" s="22">
        <f>J45/J53</f>
        <v>0.51682629684982151</v>
      </c>
      <c r="V45" s="20">
        <f>K45/K53</f>
        <v>0.51029760663002821</v>
      </c>
      <c r="W45" s="234">
        <f>L45/L53</f>
        <v>0.46261508672297441</v>
      </c>
      <c r="X45" s="1"/>
      <c r="Y45" s="64">
        <f t="shared" si="72"/>
        <v>5.8607149534622482E-2</v>
      </c>
      <c r="Z45" s="101">
        <f t="shared" si="73"/>
        <v>-4.7682519907053802</v>
      </c>
    </row>
    <row r="46" spans="1:26" ht="19.5" customHeight="1" x14ac:dyDescent="0.25">
      <c r="A46" s="24"/>
      <c r="B46" t="s">
        <v>64</v>
      </c>
      <c r="C46" s="10">
        <v>17086626</v>
      </c>
      <c r="D46" s="11">
        <v>16108422</v>
      </c>
      <c r="E46" s="11">
        <v>16184808</v>
      </c>
      <c r="F46" s="35">
        <v>19120692</v>
      </c>
      <c r="G46" s="35">
        <v>20576507</v>
      </c>
      <c r="H46" s="35">
        <v>19983787</v>
      </c>
      <c r="I46" s="35">
        <v>18026439.573000025</v>
      </c>
      <c r="J46" s="12">
        <v>17698255.220999982</v>
      </c>
      <c r="K46" s="35">
        <v>4299259.2690000003</v>
      </c>
      <c r="L46" s="12">
        <v>4476720.0779999988</v>
      </c>
      <c r="N46" s="77">
        <f>C46/$C$45</f>
        <v>6.3172282437755467E-2</v>
      </c>
      <c r="O46" s="18">
        <f>D46/$D$45</f>
        <v>5.568510745967617E-2</v>
      </c>
      <c r="P46" s="18">
        <f>E46/$E$45</f>
        <v>5.2306920093711455E-2</v>
      </c>
      <c r="Q46" s="18">
        <f>F46/$F$45</f>
        <v>5.7546379732823935E-2</v>
      </c>
      <c r="R46" s="18">
        <f>G46/$G$45</f>
        <v>5.8587872589266038E-2</v>
      </c>
      <c r="S46" s="18">
        <f>H46/$H$45</f>
        <v>5.0942631115880176E-2</v>
      </c>
      <c r="T46" s="37">
        <f>I46/$I$45</f>
        <v>4.6087173636848305E-2</v>
      </c>
      <c r="U46" s="19">
        <f>J46/$J$45</f>
        <v>4.4326846972263884E-2</v>
      </c>
      <c r="V46" s="96">
        <f>K46/$K$45</f>
        <v>4.9517821062597674E-2</v>
      </c>
      <c r="W46" s="78">
        <f>L46/$L$45</f>
        <v>4.8707182317894206E-2</v>
      </c>
      <c r="Y46" s="145">
        <f t="shared" si="72"/>
        <v>4.1277066093591407E-2</v>
      </c>
      <c r="Z46" s="104">
        <f t="shared" si="73"/>
        <v>-8.1063874470346797E-2</v>
      </c>
    </row>
    <row r="47" spans="1:26" ht="19.5" customHeight="1" x14ac:dyDescent="0.25">
      <c r="A47" s="24"/>
      <c r="B47" t="s">
        <v>65</v>
      </c>
      <c r="C47" s="10">
        <v>0</v>
      </c>
      <c r="D47" s="11">
        <v>0</v>
      </c>
      <c r="E47" s="11">
        <v>0</v>
      </c>
      <c r="F47" s="35">
        <v>0</v>
      </c>
      <c r="G47" s="35">
        <v>0</v>
      </c>
      <c r="H47" s="35">
        <v>0</v>
      </c>
      <c r="I47" s="35"/>
      <c r="J47" s="12">
        <v>0</v>
      </c>
      <c r="K47" s="35">
        <v>0</v>
      </c>
      <c r="L47" s="12">
        <v>0</v>
      </c>
      <c r="N47" s="77">
        <f>C47/$C$45</f>
        <v>0</v>
      </c>
      <c r="O47" s="18">
        <f>D47/$D$45</f>
        <v>0</v>
      </c>
      <c r="P47" s="18">
        <f>E47/$E$45</f>
        <v>0</v>
      </c>
      <c r="Q47" s="18">
        <f t="shared" ref="Q47:Q49" si="92">F47/$F$45</f>
        <v>0</v>
      </c>
      <c r="R47" s="18">
        <f t="shared" ref="R47:R52" si="93">G47/$G$45</f>
        <v>0</v>
      </c>
      <c r="S47" s="18">
        <f t="shared" ref="S47:S49" si="94">H47/$H$45</f>
        <v>0</v>
      </c>
      <c r="T47" s="37">
        <f t="shared" ref="T47:T52" si="95">I47/$I$45</f>
        <v>0</v>
      </c>
      <c r="U47" s="19">
        <f t="shared" ref="U47:U49" si="96">J47/$J$45</f>
        <v>0</v>
      </c>
      <c r="V47" s="96">
        <f t="shared" ref="V47:V49" si="97">K47/$K$45</f>
        <v>0</v>
      </c>
      <c r="W47" s="78">
        <f t="shared" ref="W47:W49" si="98">L47/$L$45</f>
        <v>0</v>
      </c>
      <c r="Y47" s="145"/>
      <c r="Z47" s="104">
        <f t="shared" ref="Z47:Z52" si="99">(W47-V47)*100</f>
        <v>0</v>
      </c>
    </row>
    <row r="48" spans="1:26" ht="19.5" customHeight="1" x14ac:dyDescent="0.25">
      <c r="A48" s="24"/>
      <c r="B48" t="s">
        <v>66</v>
      </c>
      <c r="C48" s="10">
        <v>253050257</v>
      </c>
      <c r="D48" s="11">
        <v>272771335</v>
      </c>
      <c r="E48" s="11">
        <v>292878441</v>
      </c>
      <c r="F48" s="35">
        <v>312581989</v>
      </c>
      <c r="G48" s="35">
        <v>330014523</v>
      </c>
      <c r="H48" s="35">
        <v>371649235</v>
      </c>
      <c r="I48" s="35">
        <v>372447623.79599994</v>
      </c>
      <c r="J48" s="12">
        <v>381084179.64900017</v>
      </c>
      <c r="K48" s="35">
        <v>82399369.086999997</v>
      </c>
      <c r="L48" s="12">
        <v>87333744.955000058</v>
      </c>
      <c r="N48" s="77">
        <f>C48/$C$45</f>
        <v>0.93557161642975073</v>
      </c>
      <c r="O48" s="18">
        <f>D48/$D$45</f>
        <v>0.9429415929998809</v>
      </c>
      <c r="P48" s="18">
        <f>E48/$E$45</f>
        <v>0.94654006464320029</v>
      </c>
      <c r="Q48" s="18">
        <f t="shared" si="92"/>
        <v>0.94075893469940286</v>
      </c>
      <c r="R48" s="18">
        <f t="shared" si="93"/>
        <v>0.9396565134272501</v>
      </c>
      <c r="S48" s="18">
        <f t="shared" si="94"/>
        <v>0.94740751005322776</v>
      </c>
      <c r="T48" s="37">
        <f t="shared" si="95"/>
        <v>0.95221567403846097</v>
      </c>
      <c r="U48" s="19">
        <f t="shared" si="96"/>
        <v>0.95445906412335635</v>
      </c>
      <c r="V48" s="96">
        <f t="shared" si="97"/>
        <v>0.94905586260911023</v>
      </c>
      <c r="W48" s="78">
        <f t="shared" si="98"/>
        <v>0.95020027250130468</v>
      </c>
      <c r="Y48" s="145">
        <f t="shared" ref="Y48:Y51" si="100">(L48-K48)/K48</f>
        <v>5.9883660793448333E-2</v>
      </c>
      <c r="Z48" s="104">
        <f t="shared" si="99"/>
        <v>0.11444098921944423</v>
      </c>
    </row>
    <row r="49" spans="1:26" ht="19.5" customHeight="1" x14ac:dyDescent="0.25">
      <c r="A49" s="24"/>
      <c r="B49" t="s">
        <v>67</v>
      </c>
      <c r="C49" s="10">
        <v>339746</v>
      </c>
      <c r="D49" s="11">
        <v>396848</v>
      </c>
      <c r="E49" s="11">
        <v>356312</v>
      </c>
      <c r="F49" s="35">
        <v>562831</v>
      </c>
      <c r="G49" s="35">
        <v>616585</v>
      </c>
      <c r="H49" s="35">
        <v>576778</v>
      </c>
      <c r="I49" s="35">
        <v>463963.96000000008</v>
      </c>
      <c r="J49" s="12">
        <v>420789.06800000014</v>
      </c>
      <c r="K49" s="35">
        <v>91854.260999999999</v>
      </c>
      <c r="L49" s="12">
        <v>98953.473000000013</v>
      </c>
      <c r="N49" s="77">
        <f>C49/$C$45</f>
        <v>1.2561011324937802E-3</v>
      </c>
      <c r="O49" s="18">
        <f>D49/$D$45</f>
        <v>1.3718614725363892E-3</v>
      </c>
      <c r="P49" s="18">
        <f>E49/$E$45</f>
        <v>1.1515480018317497E-3</v>
      </c>
      <c r="Q49" s="18">
        <f t="shared" si="92"/>
        <v>1.693918109836455E-3</v>
      </c>
      <c r="R49" s="18">
        <f t="shared" si="93"/>
        <v>1.7556139834838148E-3</v>
      </c>
      <c r="S49" s="18">
        <f t="shared" si="94"/>
        <v>1.470321360498645E-3</v>
      </c>
      <c r="T49" s="37">
        <f t="shared" si="95"/>
        <v>1.1861902900552172E-3</v>
      </c>
      <c r="U49" s="19">
        <f t="shared" si="96"/>
        <v>1.0539034719482174E-3</v>
      </c>
      <c r="V49" s="96">
        <f t="shared" si="97"/>
        <v>1.0579550046752818E-3</v>
      </c>
      <c r="W49" s="78">
        <f t="shared" si="98"/>
        <v>1.0766241280274714E-3</v>
      </c>
      <c r="Y49" s="145">
        <f t="shared" si="100"/>
        <v>7.7287780911982018E-2</v>
      </c>
      <c r="Z49" s="104">
        <f t="shared" si="99"/>
        <v>1.8669123352189594E-3</v>
      </c>
    </row>
    <row r="50" spans="1:26" ht="19.5" customHeight="1" x14ac:dyDescent="0.25">
      <c r="A50" s="24"/>
      <c r="B50" t="s">
        <v>82</v>
      </c>
      <c r="C50" s="10">
        <v>0</v>
      </c>
      <c r="D50" s="11">
        <v>0</v>
      </c>
      <c r="E50" s="11">
        <v>0</v>
      </c>
      <c r="F50" s="35">
        <v>0</v>
      </c>
      <c r="G50" s="35">
        <v>0</v>
      </c>
      <c r="H50" s="35">
        <v>31630</v>
      </c>
      <c r="I50" s="35">
        <v>88217.622999999949</v>
      </c>
      <c r="J50" s="12">
        <v>10314.140000000001</v>
      </c>
      <c r="K50" s="35">
        <v>7892.6810000000005</v>
      </c>
      <c r="L50" s="12">
        <v>638.62900000000002</v>
      </c>
      <c r="N50" s="77">
        <f t="shared" ref="N50:N52" si="101">C50/$C$45</f>
        <v>0</v>
      </c>
      <c r="O50" s="18">
        <f t="shared" ref="O50:O52" si="102">D50/$D$45</f>
        <v>0</v>
      </c>
      <c r="P50" s="18">
        <f t="shared" ref="P50:P52" si="103">E50/$E$45</f>
        <v>0</v>
      </c>
      <c r="Q50" s="18">
        <f t="shared" ref="Q50:Q52" si="104">F50/$F$45</f>
        <v>0</v>
      </c>
      <c r="R50" s="18">
        <f t="shared" si="93"/>
        <v>0</v>
      </c>
      <c r="S50" s="18">
        <f t="shared" ref="S50:S52" si="105">H50/$H$45</f>
        <v>8.0631134739140778E-5</v>
      </c>
      <c r="T50" s="37">
        <f t="shared" si="95"/>
        <v>2.2554098342972959E-4</v>
      </c>
      <c r="U50" s="19">
        <f t="shared" ref="U50:U52" si="106">J50/$J$45</f>
        <v>2.5832676708606851E-5</v>
      </c>
      <c r="V50" s="96">
        <f t="shared" ref="V50:V52" si="107">K50/$K$45</f>
        <v>9.0905977287820193E-5</v>
      </c>
      <c r="W50" s="78">
        <f t="shared" ref="W50:W52" si="108">L50/$L$45</f>
        <v>6.9483502641494541E-6</v>
      </c>
      <c r="Y50" s="145">
        <f t="shared" si="100"/>
        <v>-0.91908592276819501</v>
      </c>
      <c r="Z50" s="104">
        <f t="shared" si="99"/>
        <v>-8.3957627023670735E-3</v>
      </c>
    </row>
    <row r="51" spans="1:26" ht="19.5" customHeight="1" x14ac:dyDescent="0.25">
      <c r="A51" s="24"/>
      <c r="B51" t="s">
        <v>83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38799</v>
      </c>
      <c r="I51" s="35">
        <v>111638.98599999998</v>
      </c>
      <c r="J51" s="12">
        <v>53642.645999999986</v>
      </c>
      <c r="K51" s="35">
        <v>24089.357</v>
      </c>
      <c r="L51" s="12">
        <v>824.68900000000008</v>
      </c>
      <c r="N51" s="77">
        <f t="shared" si="101"/>
        <v>0</v>
      </c>
      <c r="O51" s="18">
        <f t="shared" si="102"/>
        <v>0</v>
      </c>
      <c r="P51" s="18">
        <f t="shared" si="103"/>
        <v>0</v>
      </c>
      <c r="Q51" s="18">
        <f t="shared" si="104"/>
        <v>0</v>
      </c>
      <c r="R51" s="18">
        <f t="shared" si="93"/>
        <v>0</v>
      </c>
      <c r="S51" s="18">
        <f t="shared" si="105"/>
        <v>9.8906335654249856E-5</v>
      </c>
      <c r="T51" s="37">
        <f t="shared" si="95"/>
        <v>2.8542105120580978E-4</v>
      </c>
      <c r="U51" s="19">
        <f t="shared" si="106"/>
        <v>1.3435275572294363E-4</v>
      </c>
      <c r="V51" s="96">
        <f t="shared" si="107"/>
        <v>2.7745534632911075E-4</v>
      </c>
      <c r="W51" s="78">
        <f t="shared" si="108"/>
        <v>8.9727025095809149E-6</v>
      </c>
      <c r="Y51" s="145">
        <f t="shared" si="100"/>
        <v>-0.9657654208038845</v>
      </c>
      <c r="Z51" s="104">
        <f t="shared" si="99"/>
        <v>-2.684826438195298E-2</v>
      </c>
    </row>
    <row r="52" spans="1:26" ht="19.5" customHeight="1" thickBot="1" x14ac:dyDescent="0.3">
      <c r="A52" s="24"/>
      <c r="B52" t="s">
        <v>69</v>
      </c>
      <c r="C52" s="10">
        <v>0</v>
      </c>
      <c r="D52" s="11">
        <v>416</v>
      </c>
      <c r="E52" s="11">
        <v>454</v>
      </c>
      <c r="F52" s="35">
        <v>255</v>
      </c>
      <c r="G52" s="35">
        <v>0</v>
      </c>
      <c r="H52" s="35">
        <v>0</v>
      </c>
      <c r="I52" s="35">
        <v>0</v>
      </c>
      <c r="J52" s="12">
        <v>0</v>
      </c>
      <c r="K52" s="10">
        <v>0</v>
      </c>
      <c r="L52" s="161">
        <v>0</v>
      </c>
      <c r="N52" s="77">
        <f t="shared" si="101"/>
        <v>0</v>
      </c>
      <c r="O52" s="18">
        <f t="shared" si="102"/>
        <v>1.4380679065413909E-6</v>
      </c>
      <c r="P52" s="18">
        <f t="shared" si="103"/>
        <v>1.4672612565156783E-6</v>
      </c>
      <c r="Q52" s="18">
        <f t="shared" si="104"/>
        <v>7.6745793676662458E-7</v>
      </c>
      <c r="R52" s="18">
        <f t="shared" si="93"/>
        <v>0</v>
      </c>
      <c r="S52" s="18">
        <f t="shared" si="105"/>
        <v>0</v>
      </c>
      <c r="T52" s="37">
        <f t="shared" si="95"/>
        <v>0</v>
      </c>
      <c r="U52" s="19">
        <f t="shared" si="106"/>
        <v>0</v>
      </c>
      <c r="V52" s="96">
        <f t="shared" si="107"/>
        <v>0</v>
      </c>
      <c r="W52" s="78">
        <f t="shared" si="108"/>
        <v>0</v>
      </c>
      <c r="Y52" s="145"/>
      <c r="Z52" s="104">
        <f t="shared" si="99"/>
        <v>0</v>
      </c>
    </row>
    <row r="53" spans="1:26" ht="19.5" customHeight="1" thickBot="1" x14ac:dyDescent="0.3">
      <c r="A53" s="74" t="s">
        <v>20</v>
      </c>
      <c r="B53" s="100"/>
      <c r="C53" s="142">
        <f>C37+C45</f>
        <v>522010069</v>
      </c>
      <c r="D53" s="84">
        <f>D37+D45</f>
        <v>577728402</v>
      </c>
      <c r="E53" s="84">
        <f>E37+E45</f>
        <v>623355917</v>
      </c>
      <c r="F53" s="84">
        <f>F37+F45</f>
        <v>683536290</v>
      </c>
      <c r="G53" s="84">
        <f>G37+G45</f>
        <v>538247322</v>
      </c>
      <c r="H53" s="84">
        <f t="shared" ref="H53:J53" si="109">H37+H45</f>
        <v>579915366</v>
      </c>
      <c r="I53" s="84">
        <f t="shared" si="109"/>
        <v>705698073.61599994</v>
      </c>
      <c r="J53" s="167">
        <f t="shared" si="109"/>
        <v>772536504.34900093</v>
      </c>
      <c r="K53" s="190">
        <f>K37+K45</f>
        <v>170140842.377</v>
      </c>
      <c r="L53" s="144">
        <f>L37+L45</f>
        <v>198676793.00099999</v>
      </c>
      <c r="N53" s="146">
        <f t="shared" ref="N53:W53" si="110">N37+N45</f>
        <v>1</v>
      </c>
      <c r="O53" s="149">
        <f t="shared" si="110"/>
        <v>1</v>
      </c>
      <c r="P53" s="149">
        <f t="shared" si="110"/>
        <v>1</v>
      </c>
      <c r="Q53" s="149">
        <f t="shared" si="110"/>
        <v>1</v>
      </c>
      <c r="R53" s="149">
        <f t="shared" si="110"/>
        <v>1</v>
      </c>
      <c r="S53" s="149">
        <f t="shared" ref="S53:T53" si="111">S37+S45</f>
        <v>1</v>
      </c>
      <c r="T53" s="149">
        <f t="shared" si="111"/>
        <v>1</v>
      </c>
      <c r="U53" s="150">
        <f t="shared" si="110"/>
        <v>1</v>
      </c>
      <c r="V53" s="242">
        <f t="shared" si="110"/>
        <v>1</v>
      </c>
      <c r="W53" s="177">
        <f t="shared" si="110"/>
        <v>1</v>
      </c>
      <c r="Y53" s="238">
        <f t="shared" si="72"/>
        <v>0.16771957999813883</v>
      </c>
      <c r="Z53" s="155">
        <f t="shared" si="73"/>
        <v>0</v>
      </c>
    </row>
    <row r="54" spans="1:26" ht="19.5" customHeight="1" x14ac:dyDescent="0.25">
      <c r="A54" s="24"/>
      <c r="B54" t="s">
        <v>64</v>
      </c>
      <c r="C54" s="10">
        <f>C38+C46</f>
        <v>34637729</v>
      </c>
      <c r="D54" s="11">
        <f>D38+D46</f>
        <v>31957700</v>
      </c>
      <c r="E54" s="11">
        <f>E38+E46</f>
        <v>30723716</v>
      </c>
      <c r="F54" s="11">
        <f t="shared" ref="F54:H54" si="112">F38+F46</f>
        <v>40416899</v>
      </c>
      <c r="G54" s="11">
        <f t="shared" ref="G54" si="113">G38+G46</f>
        <v>32325335</v>
      </c>
      <c r="H54" s="11">
        <f t="shared" si="112"/>
        <v>31615316</v>
      </c>
      <c r="I54" s="11">
        <f t="shared" ref="I54:J54" si="114">I38+I46</f>
        <v>35469466.961000033</v>
      </c>
      <c r="J54" s="11">
        <f t="shared" si="114"/>
        <v>37948466.793999985</v>
      </c>
      <c r="K54" s="10">
        <f t="shared" ref="K54:L54" si="115">K38+K46</f>
        <v>9315427.2160000019</v>
      </c>
      <c r="L54" s="161">
        <f t="shared" si="115"/>
        <v>9561718.3979999982</v>
      </c>
      <c r="M54" s="2"/>
      <c r="N54" s="77">
        <f>C54/$C$53</f>
        <v>6.6354522751552514E-2</v>
      </c>
      <c r="O54" s="18">
        <f>D54/$D$53</f>
        <v>5.5316131056336745E-2</v>
      </c>
      <c r="P54" s="18">
        <f>E54/$E$53</f>
        <v>4.9287598243813575E-2</v>
      </c>
      <c r="Q54" s="18">
        <f>F54/$F$53</f>
        <v>5.9129119538042375E-2</v>
      </c>
      <c r="R54" s="18">
        <f>G54/$G$53</f>
        <v>6.0056657374321316E-2</v>
      </c>
      <c r="S54" s="18">
        <f>H54/$H$53</f>
        <v>5.4517120693090927E-2</v>
      </c>
      <c r="T54" s="37">
        <f>I54/$I$53</f>
        <v>5.0261532923356771E-2</v>
      </c>
      <c r="U54" s="19">
        <f>J54/$J$53</f>
        <v>4.912190761260958E-2</v>
      </c>
      <c r="V54" s="96">
        <f>K54/$K$53</f>
        <v>5.4751270099855115E-2</v>
      </c>
      <c r="W54" s="78">
        <f>L54/$L$53</f>
        <v>4.8127001918899869E-2</v>
      </c>
      <c r="Y54" s="107">
        <f t="shared" si="72"/>
        <v>2.643906460639521E-2</v>
      </c>
      <c r="Z54" s="108">
        <f t="shared" si="73"/>
        <v>-0.66242681809552462</v>
      </c>
    </row>
    <row r="55" spans="1:26" ht="19.5" customHeight="1" x14ac:dyDescent="0.25">
      <c r="A55" s="24"/>
      <c r="B55" t="s">
        <v>65</v>
      </c>
      <c r="C55" s="10">
        <f t="shared" ref="C55:E55" si="116">C39+C47</f>
        <v>0</v>
      </c>
      <c r="D55" s="11">
        <f t="shared" si="116"/>
        <v>185230</v>
      </c>
      <c r="E55" s="11">
        <f t="shared" si="116"/>
        <v>571795</v>
      </c>
      <c r="F55" s="11">
        <f t="shared" ref="F55:H55" si="117">F39+F47</f>
        <v>836837</v>
      </c>
      <c r="G55" s="11">
        <f t="shared" ref="G55" si="118">G39+G47</f>
        <v>352125</v>
      </c>
      <c r="H55" s="11">
        <f t="shared" si="117"/>
        <v>2152870</v>
      </c>
      <c r="I55" s="11">
        <f t="shared" ref="I55:J55" si="119">I39+I47</f>
        <v>2923857.3480000007</v>
      </c>
      <c r="J55" s="11">
        <f t="shared" si="119"/>
        <v>3060399.1860000002</v>
      </c>
      <c r="K55" s="10">
        <f t="shared" ref="K55:L60" si="120">K39+K47</f>
        <v>816629.57400000002</v>
      </c>
      <c r="L55" s="161">
        <f t="shared" si="120"/>
        <v>813286.70199999993</v>
      </c>
      <c r="M55" s="2"/>
      <c r="N55" s="77">
        <f t="shared" ref="N55:N60" si="121">C55/$C$53</f>
        <v>0</v>
      </c>
      <c r="O55" s="18">
        <f t="shared" ref="O55:O60" si="122">D55/$D$53</f>
        <v>3.2061778399463211E-4</v>
      </c>
      <c r="P55" s="18">
        <f t="shared" ref="P55:P60" si="123">E55/$E$53</f>
        <v>9.172849481430365E-4</v>
      </c>
      <c r="Q55" s="18">
        <f t="shared" ref="Q55:Q60" si="124">F55/$F$53</f>
        <v>1.2242758903115445E-3</v>
      </c>
      <c r="R55" s="18">
        <f t="shared" ref="R55:R60" si="125">G55/$G$53</f>
        <v>6.5420669199353675E-4</v>
      </c>
      <c r="S55" s="18">
        <f t="shared" ref="S55:S60" si="126">H55/$H$53</f>
        <v>3.7123865415906224E-3</v>
      </c>
      <c r="T55" s="37">
        <f t="shared" ref="T55:T60" si="127">I55/$I$53</f>
        <v>4.1432128800042538E-3</v>
      </c>
      <c r="U55" s="19">
        <f t="shared" ref="U55:U60" si="128">J55/$J$53</f>
        <v>3.9614945944579406E-3</v>
      </c>
      <c r="V55" s="96">
        <f t="shared" ref="V55:V60" si="129">K55/$K$53</f>
        <v>4.799726876810113E-3</v>
      </c>
      <c r="W55" s="78">
        <f t="shared" ref="W55:W60" si="130">L55/$L$53</f>
        <v>4.0935163574736507E-3</v>
      </c>
      <c r="Y55" s="145">
        <f t="shared" ref="Y55:Y57" si="131">(L55-K55)/K55</f>
        <v>-4.0934985780959367E-3</v>
      </c>
      <c r="Z55" s="104">
        <f t="shared" ref="Z55:Z57" si="132">(W55-V55)*100</f>
        <v>-7.0621051933646234E-2</v>
      </c>
    </row>
    <row r="56" spans="1:26" ht="19.5" customHeight="1" x14ac:dyDescent="0.25">
      <c r="A56" s="24"/>
      <c r="B56" t="s">
        <v>66</v>
      </c>
      <c r="C56" s="10">
        <f t="shared" ref="C56:E56" si="133">C40+C48</f>
        <v>485519545</v>
      </c>
      <c r="D56" s="11">
        <f t="shared" si="133"/>
        <v>543295258</v>
      </c>
      <c r="E56" s="11">
        <f t="shared" si="133"/>
        <v>589493328</v>
      </c>
      <c r="F56" s="11">
        <f t="shared" ref="F56:H56" si="134">F40+F48</f>
        <v>639361766</v>
      </c>
      <c r="G56" s="11">
        <f t="shared" ref="G56" si="135">G40+G48</f>
        <v>502873334</v>
      </c>
      <c r="H56" s="11">
        <f t="shared" si="134"/>
        <v>544028758</v>
      </c>
      <c r="I56" s="11">
        <f t="shared" ref="I56:J56" si="136">I40+I48</f>
        <v>664534829.66799986</v>
      </c>
      <c r="J56" s="11">
        <f t="shared" si="136"/>
        <v>728981510.80700088</v>
      </c>
      <c r="K56" s="10">
        <f t="shared" si="120"/>
        <v>159358829.88500002</v>
      </c>
      <c r="L56" s="161">
        <f t="shared" si="120"/>
        <v>187846281.81400001</v>
      </c>
      <c r="M56" s="2"/>
      <c r="N56" s="77">
        <f t="shared" si="121"/>
        <v>0.93009613000395974</v>
      </c>
      <c r="O56" s="18">
        <f t="shared" si="122"/>
        <v>0.94039908046618759</v>
      </c>
      <c r="P56" s="18">
        <f t="shared" si="123"/>
        <v>0.94567695905900895</v>
      </c>
      <c r="Q56" s="18">
        <f t="shared" si="124"/>
        <v>0.93537354980816012</v>
      </c>
      <c r="R56" s="18">
        <f t="shared" si="125"/>
        <v>0.93427930515555824</v>
      </c>
      <c r="S56" s="18">
        <f t="shared" si="126"/>
        <v>0.9381175079951235</v>
      </c>
      <c r="T56" s="37">
        <f t="shared" si="127"/>
        <v>0.9416701766846558</v>
      </c>
      <c r="U56" s="19">
        <f t="shared" si="128"/>
        <v>0.94362079552641609</v>
      </c>
      <c r="V56" s="96">
        <f t="shared" si="129"/>
        <v>0.93662889908521152</v>
      </c>
      <c r="W56" s="78">
        <f t="shared" si="130"/>
        <v>0.94548678271173092</v>
      </c>
      <c r="Y56" s="145">
        <f t="shared" si="131"/>
        <v>0.1787629336231806</v>
      </c>
      <c r="Z56" s="104">
        <f t="shared" si="132"/>
        <v>0.88578836265194028</v>
      </c>
    </row>
    <row r="57" spans="1:26" ht="19.5" customHeight="1" x14ac:dyDescent="0.25">
      <c r="A57" s="24"/>
      <c r="B57" t="s">
        <v>67</v>
      </c>
      <c r="C57" s="10">
        <f t="shared" ref="C57:E57" si="137">C41+C49</f>
        <v>1852795</v>
      </c>
      <c r="D57" s="11">
        <f t="shared" si="137"/>
        <v>2289798</v>
      </c>
      <c r="E57" s="11">
        <f t="shared" si="137"/>
        <v>2566624</v>
      </c>
      <c r="F57" s="11">
        <f t="shared" ref="F57:H57" si="138">F41+F49</f>
        <v>2920533</v>
      </c>
      <c r="G57" s="11">
        <f t="shared" ref="G57" si="139">G41+G49</f>
        <v>2696528</v>
      </c>
      <c r="H57" s="11">
        <f t="shared" si="138"/>
        <v>2047993</v>
      </c>
      <c r="I57" s="11">
        <f t="shared" ref="I57:J57" si="140">I41+I49</f>
        <v>2570063.0299999998</v>
      </c>
      <c r="J57" s="11">
        <f t="shared" si="140"/>
        <v>2482170.7760000001</v>
      </c>
      <c r="K57" s="10">
        <f t="shared" si="120"/>
        <v>617973.66400000011</v>
      </c>
      <c r="L57" s="161">
        <f t="shared" si="120"/>
        <v>454042.76900000003</v>
      </c>
      <c r="M57" s="2"/>
      <c r="N57" s="77">
        <f t="shared" si="121"/>
        <v>3.5493472444877304E-3</v>
      </c>
      <c r="O57" s="18">
        <f t="shared" si="122"/>
        <v>3.9634506319459091E-3</v>
      </c>
      <c r="P57" s="18">
        <f t="shared" si="123"/>
        <v>4.1174294331756539E-3</v>
      </c>
      <c r="Q57" s="18">
        <f t="shared" si="124"/>
        <v>4.2726817035566612E-3</v>
      </c>
      <c r="R57" s="18">
        <f t="shared" si="125"/>
        <v>5.0098307781269369E-3</v>
      </c>
      <c r="S57" s="18">
        <f t="shared" si="126"/>
        <v>3.5315377382154072E-3</v>
      </c>
      <c r="T57" s="37">
        <f t="shared" si="127"/>
        <v>3.641873381956374E-3</v>
      </c>
      <c r="U57" s="19">
        <f t="shared" si="128"/>
        <v>3.2130142226633931E-3</v>
      </c>
      <c r="V57" s="96">
        <f t="shared" si="129"/>
        <v>3.6321300363065506E-3</v>
      </c>
      <c r="W57" s="78">
        <f t="shared" si="130"/>
        <v>2.285333692686064E-3</v>
      </c>
      <c r="Y57" s="145">
        <f t="shared" si="131"/>
        <v>-0.26527165241786105</v>
      </c>
      <c r="Z57" s="104">
        <f t="shared" si="132"/>
        <v>-0.13467963436204866</v>
      </c>
    </row>
    <row r="58" spans="1:26" ht="19.5" customHeight="1" x14ac:dyDescent="0.25">
      <c r="A58" s="24"/>
      <c r="B58" t="s">
        <v>82</v>
      </c>
      <c r="C58" s="10">
        <f t="shared" ref="C58:E58" si="141">C42+C50</f>
        <v>0</v>
      </c>
      <c r="D58" s="11">
        <f t="shared" si="141"/>
        <v>0</v>
      </c>
      <c r="E58" s="11">
        <f t="shared" si="141"/>
        <v>0</v>
      </c>
      <c r="F58" s="11">
        <f t="shared" ref="F58:H58" si="142">F42+F50</f>
        <v>0</v>
      </c>
      <c r="G58" s="11">
        <f t="shared" ref="G58" si="143">G42+G50</f>
        <v>0</v>
      </c>
      <c r="H58" s="11">
        <f t="shared" si="142"/>
        <v>31630</v>
      </c>
      <c r="I58" s="11">
        <f t="shared" ref="I58:J58" si="144">I42+I50</f>
        <v>88217.622999999949</v>
      </c>
      <c r="J58" s="11">
        <f t="shared" si="144"/>
        <v>10314.140000000001</v>
      </c>
      <c r="K58" s="10">
        <f t="shared" si="120"/>
        <v>7892.6810000000005</v>
      </c>
      <c r="L58" s="161">
        <f t="shared" si="120"/>
        <v>638.62900000000002</v>
      </c>
      <c r="M58" s="2"/>
      <c r="N58" s="77">
        <f t="shared" si="121"/>
        <v>0</v>
      </c>
      <c r="O58" s="18">
        <f t="shared" si="122"/>
        <v>0</v>
      </c>
      <c r="P58" s="18">
        <f t="shared" si="123"/>
        <v>0</v>
      </c>
      <c r="Q58" s="18">
        <f t="shared" si="124"/>
        <v>0</v>
      </c>
      <c r="R58" s="18">
        <f t="shared" si="125"/>
        <v>0</v>
      </c>
      <c r="S58" s="18">
        <f t="shared" si="126"/>
        <v>5.4542441629318714E-5</v>
      </c>
      <c r="T58" s="37">
        <f t="shared" si="127"/>
        <v>1.2500760069808958E-4</v>
      </c>
      <c r="U58" s="19">
        <f t="shared" si="128"/>
        <v>1.3351006641027914E-5</v>
      </c>
      <c r="V58" s="96">
        <f t="shared" si="129"/>
        <v>4.6389102638338352E-5</v>
      </c>
      <c r="W58" s="78">
        <f t="shared" si="130"/>
        <v>3.2144116600311022E-6</v>
      </c>
      <c r="Y58" s="145">
        <f t="shared" ref="Y58:Y59" si="145">(L58-K58)/K58</f>
        <v>-0.91908592276819501</v>
      </c>
      <c r="Z58" s="104">
        <f t="shared" ref="Z58:Z60" si="146">(W58-V58)*100</f>
        <v>-4.3174690978307253E-3</v>
      </c>
    </row>
    <row r="59" spans="1:26" ht="19.5" customHeight="1" x14ac:dyDescent="0.25">
      <c r="A59" s="24"/>
      <c r="B59" t="s">
        <v>83</v>
      </c>
      <c r="C59" s="10">
        <f t="shared" ref="C59:E59" si="147">C43+C51</f>
        <v>0</v>
      </c>
      <c r="D59" s="11">
        <f t="shared" si="147"/>
        <v>0</v>
      </c>
      <c r="E59" s="11">
        <f t="shared" si="147"/>
        <v>0</v>
      </c>
      <c r="F59" s="11">
        <f t="shared" ref="F59:H59" si="148">F43+F51</f>
        <v>0</v>
      </c>
      <c r="G59" s="11">
        <f t="shared" ref="G59" si="149">G43+G51</f>
        <v>0</v>
      </c>
      <c r="H59" s="11">
        <f t="shared" si="148"/>
        <v>38799</v>
      </c>
      <c r="I59" s="11">
        <f t="shared" ref="I59:J59" si="150">I43+I51</f>
        <v>111638.98599999998</v>
      </c>
      <c r="J59" s="11">
        <f t="shared" si="150"/>
        <v>53642.645999999986</v>
      </c>
      <c r="K59" s="10">
        <f t="shared" si="120"/>
        <v>24089.357</v>
      </c>
      <c r="L59" s="161">
        <f t="shared" si="120"/>
        <v>824.68900000000008</v>
      </c>
      <c r="M59" s="2"/>
      <c r="N59" s="77">
        <f t="shared" si="121"/>
        <v>0</v>
      </c>
      <c r="O59" s="18">
        <f t="shared" si="122"/>
        <v>0</v>
      </c>
      <c r="P59" s="18">
        <f t="shared" si="123"/>
        <v>0</v>
      </c>
      <c r="Q59" s="18">
        <f t="shared" si="124"/>
        <v>0</v>
      </c>
      <c r="R59" s="18">
        <f t="shared" si="125"/>
        <v>0</v>
      </c>
      <c r="S59" s="18">
        <f t="shared" si="126"/>
        <v>6.6904590350171886E-5</v>
      </c>
      <c r="T59" s="37">
        <f t="shared" si="127"/>
        <v>1.5819652932869908E-4</v>
      </c>
      <c r="U59" s="19">
        <f t="shared" si="128"/>
        <v>6.9437037211857625E-5</v>
      </c>
      <c r="V59" s="96">
        <f t="shared" si="129"/>
        <v>1.4158479917845081E-4</v>
      </c>
      <c r="W59" s="78">
        <f t="shared" si="130"/>
        <v>4.1509075496092247E-6</v>
      </c>
      <c r="Y59" s="145">
        <f t="shared" si="145"/>
        <v>-0.9657654208038845</v>
      </c>
      <c r="Z59" s="104">
        <f t="shared" si="146"/>
        <v>-1.3743389162884159E-2</v>
      </c>
    </row>
    <row r="60" spans="1:26" ht="19.5" customHeight="1" thickBot="1" x14ac:dyDescent="0.3">
      <c r="A60" s="31"/>
      <c r="B60" s="25" t="s">
        <v>69</v>
      </c>
      <c r="C60" s="32">
        <f t="shared" ref="C60:E60" si="151">C44+C52</f>
        <v>0</v>
      </c>
      <c r="D60" s="33">
        <f t="shared" si="151"/>
        <v>416</v>
      </c>
      <c r="E60" s="33">
        <f t="shared" si="151"/>
        <v>454</v>
      </c>
      <c r="F60" s="33">
        <f t="shared" ref="F60:H60" si="152">F44+F52</f>
        <v>255</v>
      </c>
      <c r="G60" s="33">
        <f t="shared" ref="G60" si="153">G44+G52</f>
        <v>0</v>
      </c>
      <c r="H60" s="33">
        <f t="shared" si="152"/>
        <v>0</v>
      </c>
      <c r="I60" s="33">
        <f t="shared" ref="I60:J60" si="154">I44+I52</f>
        <v>0</v>
      </c>
      <c r="J60" s="33">
        <f t="shared" si="154"/>
        <v>0</v>
      </c>
      <c r="K60" s="32">
        <f t="shared" si="120"/>
        <v>0</v>
      </c>
      <c r="L60" s="162">
        <f t="shared" si="120"/>
        <v>0</v>
      </c>
      <c r="M60" s="2"/>
      <c r="N60" s="147">
        <f t="shared" si="121"/>
        <v>0</v>
      </c>
      <c r="O60" s="80">
        <f t="shared" si="122"/>
        <v>7.2006153507405367E-7</v>
      </c>
      <c r="P60" s="80">
        <f t="shared" si="123"/>
        <v>7.2831585875521575E-7</v>
      </c>
      <c r="Q60" s="80">
        <f t="shared" si="124"/>
        <v>3.7305992926871521E-7</v>
      </c>
      <c r="R60" s="80">
        <f t="shared" si="125"/>
        <v>0</v>
      </c>
      <c r="S60" s="80">
        <f t="shared" si="126"/>
        <v>0</v>
      </c>
      <c r="T60" s="80">
        <f t="shared" si="127"/>
        <v>0</v>
      </c>
      <c r="U60" s="94">
        <f t="shared" si="128"/>
        <v>0</v>
      </c>
      <c r="V60" s="235">
        <f t="shared" si="129"/>
        <v>0</v>
      </c>
      <c r="W60" s="236">
        <f t="shared" si="130"/>
        <v>0</v>
      </c>
      <c r="Y60" s="109"/>
      <c r="Z60" s="106">
        <f t="shared" si="146"/>
        <v>0</v>
      </c>
    </row>
    <row r="61" spans="1:26" ht="19.5" customHeight="1" x14ac:dyDescent="0.25"/>
    <row r="62" spans="1:26" ht="19.5" customHeight="1" x14ac:dyDescent="0.25"/>
    <row r="63" spans="1:26" x14ac:dyDescent="0.25">
      <c r="A63" s="1" t="s">
        <v>26</v>
      </c>
      <c r="N63" s="1" t="str">
        <f>Y3</f>
        <v>VARIAÇÃO (JAN-MAR)</v>
      </c>
    </row>
    <row r="64" spans="1:26" ht="15.75" thickBot="1" x14ac:dyDescent="0.3"/>
    <row r="65" spans="1:14" ht="24" customHeight="1" x14ac:dyDescent="0.25">
      <c r="A65" s="460" t="s">
        <v>78</v>
      </c>
      <c r="B65" s="482"/>
      <c r="C65" s="462">
        <v>2016</v>
      </c>
      <c r="D65" s="464">
        <v>2017</v>
      </c>
      <c r="E65" s="464">
        <v>2018</v>
      </c>
      <c r="F65" s="472">
        <v>2019</v>
      </c>
      <c r="G65" s="472">
        <v>2020</v>
      </c>
      <c r="H65" s="464">
        <v>2021</v>
      </c>
      <c r="I65" s="464">
        <v>2022</v>
      </c>
      <c r="J65" s="468">
        <v>2023</v>
      </c>
      <c r="K65" s="470" t="str">
        <f>K5</f>
        <v>janeiro - março</v>
      </c>
      <c r="L65" s="471"/>
      <c r="N65" s="466" t="s">
        <v>94</v>
      </c>
    </row>
    <row r="66" spans="1:14" ht="20.25" customHeight="1" thickBot="1" x14ac:dyDescent="0.3">
      <c r="A66" s="461"/>
      <c r="B66" s="483"/>
      <c r="C66" s="493"/>
      <c r="D66" s="484"/>
      <c r="E66" s="484"/>
      <c r="F66" s="487"/>
      <c r="G66" s="487"/>
      <c r="H66" s="484"/>
      <c r="I66" s="484"/>
      <c r="J66" s="498"/>
      <c r="K66" s="166">
        <v>2023</v>
      </c>
      <c r="L66" s="168">
        <v>2024</v>
      </c>
      <c r="N66" s="467"/>
    </row>
    <row r="67" spans="1:14" ht="20.100000000000001" customHeight="1" thickBot="1" x14ac:dyDescent="0.3">
      <c r="A67" s="364" t="s">
        <v>36</v>
      </c>
      <c r="B67" s="365"/>
      <c r="C67" s="113">
        <f>C37/C7</f>
        <v>9.8494977541431705</v>
      </c>
      <c r="D67" s="133">
        <f>D37/D7</f>
        <v>10.411404658338641</v>
      </c>
      <c r="E67" s="133">
        <f>E37/E7</f>
        <v>10.813566770358026</v>
      </c>
      <c r="F67" s="366">
        <f t="shared" ref="F67:H67" si="155">F37/F7</f>
        <v>10.404073354368721</v>
      </c>
      <c r="G67" s="366">
        <f t="shared" si="155"/>
        <v>10.469578868030986</v>
      </c>
      <c r="H67" s="366">
        <f t="shared" si="155"/>
        <v>10.653550547848225</v>
      </c>
      <c r="I67" s="366">
        <f t="shared" ref="I67:J67" si="156">I37/I7</f>
        <v>11.413993070150326</v>
      </c>
      <c r="J67" s="366">
        <f t="shared" si="156"/>
        <v>12.131319576236718</v>
      </c>
      <c r="K67" s="366">
        <f t="shared" ref="K67:L67" si="157">K37/K7</f>
        <v>11.557741877550344</v>
      </c>
      <c r="L67" s="367">
        <f t="shared" si="157"/>
        <v>12.82478048176422</v>
      </c>
      <c r="N67" s="23">
        <f>(L67-K67)/K67</f>
        <v>0.1096268300190162</v>
      </c>
    </row>
    <row r="68" spans="1:14" ht="20.100000000000001" customHeight="1" x14ac:dyDescent="0.25">
      <c r="A68" s="368"/>
      <c r="B68" s="369" t="s">
        <v>64</v>
      </c>
      <c r="C68" s="243">
        <f t="shared" ref="C68:L68" si="158">C38/C8</f>
        <v>3.6930183614591785</v>
      </c>
      <c r="D68" s="244">
        <f t="shared" si="158"/>
        <v>3.846178374708126</v>
      </c>
      <c r="E68" s="244">
        <f t="shared" si="158"/>
        <v>3.5479555383865642</v>
      </c>
      <c r="F68" s="370">
        <f t="shared" si="158"/>
        <v>3.4738775786512592</v>
      </c>
      <c r="G68" s="370">
        <f t="shared" si="158"/>
        <v>3.5189680817224835</v>
      </c>
      <c r="H68" s="370">
        <f t="shared" si="158"/>
        <v>3.5706787879829758</v>
      </c>
      <c r="I68" s="370">
        <f t="shared" ref="I68:J68" si="159">I38/I8</f>
        <v>3.7110107043541012</v>
      </c>
      <c r="J68" s="370">
        <f t="shared" si="159"/>
        <v>3.9684485278254429</v>
      </c>
      <c r="K68" s="370">
        <f t="shared" si="158"/>
        <v>3.973797431275361</v>
      </c>
      <c r="L68" s="371">
        <f t="shared" si="158"/>
        <v>4.1243263896075604</v>
      </c>
      <c r="N68" s="241">
        <f t="shared" ref="N68:N84" si="160">(L68-K68)/K68</f>
        <v>3.7880380400741313E-2</v>
      </c>
    </row>
    <row r="69" spans="1:14" ht="20.100000000000001" customHeight="1" x14ac:dyDescent="0.25">
      <c r="A69" s="368"/>
      <c r="B69" s="369" t="s">
        <v>65</v>
      </c>
      <c r="C69" s="243"/>
      <c r="D69" s="244">
        <f t="shared" ref="D69:L69" si="161">D39/D9</f>
        <v>7.166679563568831</v>
      </c>
      <c r="E69" s="244">
        <f t="shared" si="161"/>
        <v>7.166698000877358</v>
      </c>
      <c r="F69" s="370">
        <f t="shared" si="161"/>
        <v>7.1667251877670921</v>
      </c>
      <c r="G69" s="370">
        <f t="shared" si="161"/>
        <v>7.1666259616558801</v>
      </c>
      <c r="H69" s="370">
        <f t="shared" si="161"/>
        <v>7.8392796020770064</v>
      </c>
      <c r="I69" s="370">
        <f t="shared" ref="I69:J69" si="162">I39/I9</f>
        <v>9.4816973170027481</v>
      </c>
      <c r="J69" s="370">
        <f t="shared" si="162"/>
        <v>9.6753528937633853</v>
      </c>
      <c r="K69" s="370">
        <f t="shared" si="161"/>
        <v>9.6749919212122606</v>
      </c>
      <c r="L69" s="371">
        <f t="shared" si="161"/>
        <v>9.6749490168363739</v>
      </c>
      <c r="N69" s="30">
        <f t="shared" si="160"/>
        <v>-4.4345645181009173E-6</v>
      </c>
    </row>
    <row r="70" spans="1:14" ht="20.100000000000001" customHeight="1" x14ac:dyDescent="0.25">
      <c r="A70" s="368"/>
      <c r="B70" s="369" t="s">
        <v>66</v>
      </c>
      <c r="C70" s="243">
        <f t="shared" ref="C70:L70" si="163">C40/C10</f>
        <v>11.43769394680076</v>
      </c>
      <c r="D70" s="244">
        <f t="shared" si="163"/>
        <v>11.792197185065676</v>
      </c>
      <c r="E70" s="244">
        <f t="shared" si="163"/>
        <v>12.280357291607496</v>
      </c>
      <c r="F70" s="370">
        <f t="shared" si="163"/>
        <v>12.214009910256605</v>
      </c>
      <c r="G70" s="370">
        <f t="shared" si="163"/>
        <v>12.424023869009668</v>
      </c>
      <c r="H70" s="370">
        <f t="shared" si="163"/>
        <v>12.626207341385669</v>
      </c>
      <c r="I70" s="370">
        <f t="shared" ref="I70:J70" si="164">I40/I10</f>
        <v>13.321754538833305</v>
      </c>
      <c r="J70" s="370">
        <f t="shared" si="164"/>
        <v>14.085602405398019</v>
      </c>
      <c r="K70" s="370">
        <f t="shared" si="163"/>
        <v>13.517947917933016</v>
      </c>
      <c r="L70" s="371">
        <f t="shared" si="163"/>
        <v>14.569990667184559</v>
      </c>
      <c r="N70" s="30">
        <f t="shared" si="160"/>
        <v>7.7825625282658073E-2</v>
      </c>
    </row>
    <row r="71" spans="1:14" ht="20.100000000000001" customHeight="1" x14ac:dyDescent="0.25">
      <c r="A71" s="368"/>
      <c r="B71" s="372" t="s">
        <v>67</v>
      </c>
      <c r="C71" s="243">
        <f t="shared" ref="C71:L71" si="165">C41/C11</f>
        <v>3.2867790174304434</v>
      </c>
      <c r="D71" s="244">
        <f t="shared" si="165"/>
        <v>3.0641662754746912</v>
      </c>
      <c r="E71" s="244">
        <f t="shared" si="165"/>
        <v>3.1555419770605919</v>
      </c>
      <c r="F71" s="370">
        <f t="shared" si="165"/>
        <v>3.0976256418072028</v>
      </c>
      <c r="G71" s="370">
        <f t="shared" si="165"/>
        <v>3.6881953236657412</v>
      </c>
      <c r="H71" s="370">
        <f t="shared" si="165"/>
        <v>3.4390654402225365</v>
      </c>
      <c r="I71" s="370">
        <f t="shared" ref="I71:J71" si="166">I41/I11</f>
        <v>3.3704178520145511</v>
      </c>
      <c r="J71" s="370">
        <f t="shared" si="166"/>
        <v>3.1657051398259011</v>
      </c>
      <c r="K71" s="370">
        <f t="shared" si="165"/>
        <v>3.1125576414240554</v>
      </c>
      <c r="L71" s="371">
        <f t="shared" si="165"/>
        <v>3.246363245884039</v>
      </c>
      <c r="N71" s="30">
        <f t="shared" si="160"/>
        <v>4.2988956310144003E-2</v>
      </c>
    </row>
    <row r="72" spans="1:14" ht="20.100000000000001" customHeight="1" x14ac:dyDescent="0.25">
      <c r="A72" s="368"/>
      <c r="B72" s="372" t="s">
        <v>82</v>
      </c>
      <c r="C72" s="243"/>
      <c r="D72" s="244"/>
      <c r="E72" s="244"/>
      <c r="F72" s="370"/>
      <c r="G72" s="370"/>
      <c r="H72" s="370"/>
      <c r="I72" s="370"/>
      <c r="J72" s="370"/>
      <c r="K72" s="370"/>
      <c r="L72" s="371"/>
      <c r="N72" s="30"/>
    </row>
    <row r="73" spans="1:14" ht="20.100000000000001" customHeight="1" x14ac:dyDescent="0.25">
      <c r="A73" s="368"/>
      <c r="B73" s="372" t="s">
        <v>83</v>
      </c>
      <c r="C73" s="243"/>
      <c r="D73" s="244"/>
      <c r="E73" s="244"/>
      <c r="F73" s="370"/>
      <c r="G73" s="370"/>
      <c r="H73" s="370"/>
      <c r="I73" s="370"/>
      <c r="J73" s="370"/>
      <c r="K73" s="370"/>
      <c r="L73" s="371"/>
      <c r="N73" s="30"/>
    </row>
    <row r="74" spans="1:14" ht="20.100000000000001" customHeight="1" thickBot="1" x14ac:dyDescent="0.3">
      <c r="A74" s="368"/>
      <c r="B74" s="372" t="s">
        <v>69</v>
      </c>
      <c r="C74" s="243"/>
      <c r="D74" s="244"/>
      <c r="E74" s="244"/>
      <c r="F74" s="370"/>
      <c r="G74" s="370"/>
      <c r="H74" s="370"/>
      <c r="I74" s="370"/>
      <c r="J74" s="370"/>
      <c r="K74" s="370"/>
      <c r="L74" s="371"/>
      <c r="N74" s="30"/>
    </row>
    <row r="75" spans="1:14" ht="20.100000000000001" customHeight="1" thickBot="1" x14ac:dyDescent="0.3">
      <c r="A75" s="364" t="s">
        <v>35</v>
      </c>
      <c r="B75" s="365"/>
      <c r="C75" s="113">
        <f t="shared" ref="C75:L75" si="167">C45/C15</f>
        <v>3.2123307365165226</v>
      </c>
      <c r="D75" s="133">
        <f t="shared" si="167"/>
        <v>3.4169911944004991</v>
      </c>
      <c r="E75" s="133">
        <f t="shared" si="167"/>
        <v>3.594888865750693</v>
      </c>
      <c r="F75" s="366">
        <f t="shared" si="167"/>
        <v>3.6577742806699343</v>
      </c>
      <c r="G75" s="366">
        <f t="shared" si="167"/>
        <v>3.7299053053651443</v>
      </c>
      <c r="H75" s="366">
        <f t="shared" si="167"/>
        <v>3.9196333056686998</v>
      </c>
      <c r="I75" s="366">
        <f t="shared" ref="I75:J75" si="168">I45/I15</f>
        <v>4.1544177812803698</v>
      </c>
      <c r="J75" s="366">
        <f t="shared" si="168"/>
        <v>4.3460658069435274</v>
      </c>
      <c r="K75" s="366">
        <f t="shared" si="167"/>
        <v>4.1762790056564398</v>
      </c>
      <c r="L75" s="367">
        <f t="shared" si="167"/>
        <v>4.3288114681843934</v>
      </c>
      <c r="N75" s="23">
        <f t="shared" si="160"/>
        <v>3.6523532628294338E-2</v>
      </c>
    </row>
    <row r="76" spans="1:14" ht="20.100000000000001" customHeight="1" x14ac:dyDescent="0.25">
      <c r="A76" s="368"/>
      <c r="B76" s="372" t="s">
        <v>64</v>
      </c>
      <c r="C76" s="243">
        <f t="shared" ref="C76:L76" si="169">C46/C16</f>
        <v>1.4934420664299528</v>
      </c>
      <c r="D76" s="244">
        <f t="shared" si="169"/>
        <v>1.5728556903652811</v>
      </c>
      <c r="E76" s="244">
        <f t="shared" si="169"/>
        <v>1.6319326577041899</v>
      </c>
      <c r="F76" s="370">
        <f t="shared" si="169"/>
        <v>1.6117177077449589</v>
      </c>
      <c r="G76" s="370">
        <f t="shared" si="169"/>
        <v>1.7063805000410912</v>
      </c>
      <c r="H76" s="370">
        <f t="shared" si="169"/>
        <v>1.7209033426561406</v>
      </c>
      <c r="I76" s="370">
        <f t="shared" ref="I76:J76" si="170">I46/I16</f>
        <v>1.7871124303412176</v>
      </c>
      <c r="J76" s="318">
        <f t="shared" si="170"/>
        <v>1.8625253110782398</v>
      </c>
      <c r="K76" s="372">
        <f t="shared" si="169"/>
        <v>1.8404783404559564</v>
      </c>
      <c r="L76" s="371">
        <f t="shared" si="169"/>
        <v>1.8679300102419569</v>
      </c>
      <c r="N76" s="241">
        <f t="shared" si="160"/>
        <v>1.491550820380735E-2</v>
      </c>
    </row>
    <row r="77" spans="1:14" ht="20.100000000000001" customHeight="1" x14ac:dyDescent="0.25">
      <c r="A77" s="368"/>
      <c r="B77" s="372" t="s">
        <v>65</v>
      </c>
      <c r="C77" s="243"/>
      <c r="D77" s="244"/>
      <c r="E77" s="244"/>
      <c r="F77" s="370"/>
      <c r="G77" s="370"/>
      <c r="H77" s="370"/>
      <c r="I77" s="370"/>
      <c r="J77" s="244"/>
      <c r="K77" s="372"/>
      <c r="L77" s="371"/>
      <c r="N77" s="30"/>
    </row>
    <row r="78" spans="1:14" ht="20.100000000000001" customHeight="1" x14ac:dyDescent="0.25">
      <c r="A78" s="368"/>
      <c r="B78" s="372" t="s">
        <v>66</v>
      </c>
      <c r="C78" s="243">
        <f t="shared" ref="C78:L78" si="171">C48/C18</f>
        <v>3.4910603079538358</v>
      </c>
      <c r="D78" s="244">
        <f t="shared" si="171"/>
        <v>3.6806052214736713</v>
      </c>
      <c r="E78" s="244">
        <f t="shared" si="171"/>
        <v>3.8601020428309649</v>
      </c>
      <c r="F78" s="370">
        <f t="shared" si="171"/>
        <v>3.9807372284039344</v>
      </c>
      <c r="G78" s="370">
        <f t="shared" si="171"/>
        <v>4.0441689969143733</v>
      </c>
      <c r="H78" s="370">
        <f t="shared" si="171"/>
        <v>4.2245779940261965</v>
      </c>
      <c r="I78" s="370">
        <f t="shared" ref="I78:J78" si="172">I48/I18</f>
        <v>4.4521487982696497</v>
      </c>
      <c r="J78" s="244">
        <f t="shared" si="172"/>
        <v>4.6456254220783357</v>
      </c>
      <c r="K78" s="372">
        <f t="shared" si="171"/>
        <v>4.484917112402246</v>
      </c>
      <c r="L78" s="371">
        <f t="shared" si="171"/>
        <v>4.6562468326330144</v>
      </c>
      <c r="N78" s="30">
        <f t="shared" ref="N78:N81" si="173">(L78-K78)/K78</f>
        <v>3.8201312518571715E-2</v>
      </c>
    </row>
    <row r="79" spans="1:14" ht="20.100000000000001" customHeight="1" x14ac:dyDescent="0.25">
      <c r="A79" s="368"/>
      <c r="B79" s="372" t="s">
        <v>67</v>
      </c>
      <c r="C79" s="243">
        <f t="shared" ref="C79:L79" si="174">C49/C19</f>
        <v>1.2436844975967962</v>
      </c>
      <c r="D79" s="244">
        <f t="shared" si="174"/>
        <v>1.2951535524297511</v>
      </c>
      <c r="E79" s="244">
        <f t="shared" si="174"/>
        <v>1.2663558044980239</v>
      </c>
      <c r="F79" s="370">
        <f t="shared" si="174"/>
        <v>1.2478986659216935</v>
      </c>
      <c r="G79" s="370">
        <f t="shared" si="174"/>
        <v>1.2361268153422988</v>
      </c>
      <c r="H79" s="370">
        <f t="shared" si="174"/>
        <v>1.2034259722917711</v>
      </c>
      <c r="I79" s="370">
        <f t="shared" ref="I79:J79" si="175">I49/I19</f>
        <v>1.2710204381141788</v>
      </c>
      <c r="J79" s="244">
        <f t="shared" si="175"/>
        <v>1.3227821323177009</v>
      </c>
      <c r="K79" s="372">
        <f t="shared" si="174"/>
        <v>1.260490295491465</v>
      </c>
      <c r="L79" s="371">
        <f t="shared" si="174"/>
        <v>1.2498791594316425</v>
      </c>
      <c r="N79" s="30">
        <f t="shared" si="173"/>
        <v>-8.4182608130950864E-3</v>
      </c>
    </row>
    <row r="80" spans="1:14" ht="20.100000000000001" customHeight="1" x14ac:dyDescent="0.25">
      <c r="A80" s="368"/>
      <c r="B80" s="372" t="s">
        <v>82</v>
      </c>
      <c r="C80" s="243"/>
      <c r="D80" s="244"/>
      <c r="E80" s="244"/>
      <c r="F80" s="370"/>
      <c r="G80" s="370"/>
      <c r="H80" s="370">
        <f t="shared" ref="H80:L80" si="176">H50/H20</f>
        <v>7.3729603729603728</v>
      </c>
      <c r="I80" s="370">
        <f t="shared" ref="I80:J80" si="177">I50/I20</f>
        <v>9.4428203730646025</v>
      </c>
      <c r="J80" s="244">
        <f t="shared" si="177"/>
        <v>8.6358273963174703</v>
      </c>
      <c r="K80" s="372">
        <f t="shared" si="176"/>
        <v>10.490829291504784</v>
      </c>
      <c r="L80" s="371">
        <f t="shared" si="176"/>
        <v>5.8958169850164799</v>
      </c>
      <c r="N80" s="30">
        <f t="shared" si="173"/>
        <v>-0.43800277164067786</v>
      </c>
    </row>
    <row r="81" spans="1:14" ht="20.100000000000001" customHeight="1" x14ac:dyDescent="0.25">
      <c r="A81" s="368"/>
      <c r="B81" s="372" t="s">
        <v>83</v>
      </c>
      <c r="C81" s="243"/>
      <c r="D81" s="244"/>
      <c r="E81" s="244"/>
      <c r="F81" s="370"/>
      <c r="G81" s="370"/>
      <c r="H81" s="370">
        <f t="shared" ref="H81:L81" si="178">H51/H21</f>
        <v>3.2897235882652196</v>
      </c>
      <c r="I81" s="370">
        <f t="shared" ref="I81:J81" si="179">I51/I21</f>
        <v>3.3949111874773705</v>
      </c>
      <c r="J81" s="244">
        <f t="shared" si="179"/>
        <v>3.2922499141227903</v>
      </c>
      <c r="K81" s="372">
        <f t="shared" si="178"/>
        <v>3.2958156253193809</v>
      </c>
      <c r="L81" s="371">
        <f t="shared" si="178"/>
        <v>3.9898450388733275</v>
      </c>
      <c r="N81" s="30">
        <f t="shared" si="173"/>
        <v>0.21057895600173077</v>
      </c>
    </row>
    <row r="82" spans="1:14" ht="20.100000000000001" customHeight="1" thickBot="1" x14ac:dyDescent="0.3">
      <c r="A82" s="368"/>
      <c r="B82" s="372" t="s">
        <v>69</v>
      </c>
      <c r="C82" s="243"/>
      <c r="D82" s="244">
        <f t="shared" ref="D82:F82" si="180">D52/D22</f>
        <v>17.333333333333332</v>
      </c>
      <c r="E82" s="244">
        <f t="shared" si="180"/>
        <v>15.655172413793103</v>
      </c>
      <c r="F82" s="370">
        <f t="shared" si="180"/>
        <v>11.590909090909092</v>
      </c>
      <c r="G82" s="370"/>
      <c r="H82" s="370"/>
      <c r="I82" s="370"/>
      <c r="J82" s="246"/>
      <c r="K82" s="420"/>
      <c r="L82" s="329"/>
      <c r="N82" s="30"/>
    </row>
    <row r="83" spans="1:14" ht="20.100000000000001" customHeight="1" thickBot="1" x14ac:dyDescent="0.3">
      <c r="A83" s="373" t="s">
        <v>20</v>
      </c>
      <c r="B83" s="374"/>
      <c r="C83" s="375">
        <f t="shared" ref="C83:L83" si="181">C53/C23</f>
        <v>4.7569112942824816</v>
      </c>
      <c r="D83" s="115">
        <f t="shared" si="181"/>
        <v>5.1415914345030833</v>
      </c>
      <c r="E83" s="115">
        <f t="shared" si="181"/>
        <v>5.4155944930994329</v>
      </c>
      <c r="F83" s="115">
        <f t="shared" si="181"/>
        <v>5.4858614904670739</v>
      </c>
      <c r="G83" s="115">
        <f t="shared" si="181"/>
        <v>4.8047074816599187</v>
      </c>
      <c r="H83" s="115">
        <f t="shared" si="181"/>
        <v>4.927343918472844</v>
      </c>
      <c r="I83" s="115">
        <f t="shared" ref="I83:J83" si="182">I53/I23</f>
        <v>5.7982388198290256</v>
      </c>
      <c r="J83" s="115">
        <f t="shared" si="182"/>
        <v>6.2993390678779688</v>
      </c>
      <c r="K83" s="376">
        <f t="shared" si="181"/>
        <v>6.0768251318487083</v>
      </c>
      <c r="L83" s="377">
        <f t="shared" si="181"/>
        <v>6.7217436886903199</v>
      </c>
      <c r="N83" s="23">
        <f t="shared" si="160"/>
        <v>0.10612754898303495</v>
      </c>
    </row>
    <row r="84" spans="1:14" ht="20.100000000000001" customHeight="1" x14ac:dyDescent="0.25">
      <c r="A84" s="368"/>
      <c r="B84" s="372" t="s">
        <v>64</v>
      </c>
      <c r="C84" s="243">
        <f t="shared" ref="C84:L84" si="183">C54/C24</f>
        <v>2.1389747303458471</v>
      </c>
      <c r="D84" s="244">
        <f t="shared" si="183"/>
        <v>2.2251103392291163</v>
      </c>
      <c r="E84" s="244">
        <f t="shared" si="183"/>
        <v>2.1921401019079156</v>
      </c>
      <c r="F84" s="244">
        <f t="shared" si="183"/>
        <v>2.2461402270342883</v>
      </c>
      <c r="G84" s="244">
        <f t="shared" si="183"/>
        <v>2.0994181246132841</v>
      </c>
      <c r="H84" s="244">
        <f t="shared" si="183"/>
        <v>2.1261292111429979</v>
      </c>
      <c r="I84" s="244">
        <f t="shared" ref="I84:J84" si="184">I54/I24</f>
        <v>2.3986515840170295</v>
      </c>
      <c r="J84" s="318">
        <f t="shared" si="184"/>
        <v>2.5983036900649812</v>
      </c>
      <c r="K84" s="420">
        <f t="shared" si="183"/>
        <v>2.5888716749339453</v>
      </c>
      <c r="L84" s="329">
        <f t="shared" si="183"/>
        <v>2.6344094441313666</v>
      </c>
      <c r="N84" s="241">
        <f t="shared" si="160"/>
        <v>1.7589813214122767E-2</v>
      </c>
    </row>
    <row r="85" spans="1:14" ht="20.100000000000001" customHeight="1" x14ac:dyDescent="0.25">
      <c r="A85" s="368"/>
      <c r="B85" s="372" t="s">
        <v>65</v>
      </c>
      <c r="C85" s="243"/>
      <c r="D85" s="244">
        <f t="shared" ref="D85:L85" si="185">D55/D25</f>
        <v>7.166679563568831</v>
      </c>
      <c r="E85" s="244">
        <f t="shared" si="185"/>
        <v>7.166698000877358</v>
      </c>
      <c r="F85" s="244">
        <f t="shared" si="185"/>
        <v>7.1667251877670921</v>
      </c>
      <c r="G85" s="244">
        <f t="shared" si="185"/>
        <v>7.1666259616558801</v>
      </c>
      <c r="H85" s="244">
        <f t="shared" si="185"/>
        <v>7.8392796020770064</v>
      </c>
      <c r="I85" s="244">
        <f t="shared" ref="I85:J85" si="186">I55/I25</f>
        <v>9.4816973170027481</v>
      </c>
      <c r="J85" s="244">
        <f t="shared" si="186"/>
        <v>9.6753528937633853</v>
      </c>
      <c r="K85" s="420">
        <f t="shared" si="185"/>
        <v>9.6749919212122606</v>
      </c>
      <c r="L85" s="329">
        <f t="shared" si="185"/>
        <v>9.6749490168363739</v>
      </c>
      <c r="N85" s="30">
        <f t="shared" ref="N85:N87" si="187">(L85-K85)/K85</f>
        <v>-4.4345645181009173E-6</v>
      </c>
    </row>
    <row r="86" spans="1:14" ht="20.100000000000001" customHeight="1" x14ac:dyDescent="0.25">
      <c r="A86" s="368"/>
      <c r="B86" s="372" t="s">
        <v>66</v>
      </c>
      <c r="C86" s="243">
        <f t="shared" ref="C86:L86" si="188">C56/C26</f>
        <v>5.2313248842630777</v>
      </c>
      <c r="D86" s="244">
        <f t="shared" si="188"/>
        <v>5.5980166506231033</v>
      </c>
      <c r="E86" s="244">
        <f t="shared" si="188"/>
        <v>5.8933513866208029</v>
      </c>
      <c r="F86" s="244">
        <f t="shared" si="188"/>
        <v>6.0730719928039765</v>
      </c>
      <c r="G86" s="244">
        <f t="shared" si="188"/>
        <v>5.2648168901350445</v>
      </c>
      <c r="H86" s="244">
        <f t="shared" si="188"/>
        <v>5.3532637994900911</v>
      </c>
      <c r="I86" s="244">
        <f t="shared" ref="I86:J86" si="189">I56/I26</f>
        <v>6.2940591843519131</v>
      </c>
      <c r="J86" s="244">
        <f t="shared" si="189"/>
        <v>6.8301751440233156</v>
      </c>
      <c r="K86" s="420">
        <f t="shared" si="188"/>
        <v>6.6218286579223777</v>
      </c>
      <c r="L86" s="329">
        <f t="shared" si="188"/>
        <v>7.3220563805467442</v>
      </c>
      <c r="N86" s="30">
        <f t="shared" si="187"/>
        <v>0.10574537016849744</v>
      </c>
    </row>
    <row r="87" spans="1:14" ht="20.100000000000001" customHeight="1" x14ac:dyDescent="0.25">
      <c r="A87" s="368"/>
      <c r="B87" s="372" t="s">
        <v>67</v>
      </c>
      <c r="C87" s="243">
        <f t="shared" ref="C87:L87" si="190">C57/C27</f>
        <v>2.5258922375773838</v>
      </c>
      <c r="D87" s="244">
        <f t="shared" si="190"/>
        <v>2.4776537038239304</v>
      </c>
      <c r="E87" s="244">
        <f t="shared" si="190"/>
        <v>2.6141439079588764</v>
      </c>
      <c r="F87" s="244">
        <f t="shared" si="190"/>
        <v>2.4093725637397858</v>
      </c>
      <c r="G87" s="244">
        <f t="shared" si="190"/>
        <v>2.5373116913667371</v>
      </c>
      <c r="H87" s="244">
        <f t="shared" si="190"/>
        <v>2.2577989692142326</v>
      </c>
      <c r="I87" s="244">
        <f t="shared" ref="I87:J87" si="191">I57/I27</f>
        <v>2.5962582764499436</v>
      </c>
      <c r="J87" s="244">
        <f t="shared" si="191"/>
        <v>2.5608675442377407</v>
      </c>
      <c r="K87" s="420">
        <f t="shared" si="190"/>
        <v>2.554633439186615</v>
      </c>
      <c r="L87" s="329">
        <f t="shared" si="190"/>
        <v>2.4080624913332502</v>
      </c>
      <c r="N87" s="30">
        <f t="shared" si="187"/>
        <v>-5.7374551512968677E-2</v>
      </c>
    </row>
    <row r="88" spans="1:14" ht="20.100000000000001" customHeight="1" x14ac:dyDescent="0.25">
      <c r="A88" s="368"/>
      <c r="B88" s="372" t="s">
        <v>82</v>
      </c>
      <c r="C88" s="243"/>
      <c r="D88" s="244"/>
      <c r="E88" s="244"/>
      <c r="F88" s="244"/>
      <c r="G88" s="244"/>
      <c r="H88" s="244">
        <f t="shared" ref="H88:L88" si="192">H58/H28</f>
        <v>7.3729603729603728</v>
      </c>
      <c r="I88" s="244">
        <f t="shared" ref="I88:J88" si="193">I58/I28</f>
        <v>9.4428203730646025</v>
      </c>
      <c r="J88" s="244">
        <f t="shared" si="193"/>
        <v>8.6358273963174703</v>
      </c>
      <c r="K88" s="420">
        <f t="shared" si="192"/>
        <v>10.490829291504784</v>
      </c>
      <c r="L88" s="329">
        <f t="shared" si="192"/>
        <v>5.8958169850164799</v>
      </c>
      <c r="N88" s="30">
        <f t="shared" ref="N88:N89" si="194">(L88-K88)/K88</f>
        <v>-0.43800277164067786</v>
      </c>
    </row>
    <row r="89" spans="1:14" ht="20.100000000000001" customHeight="1" x14ac:dyDescent="0.25">
      <c r="A89" s="368"/>
      <c r="B89" s="372" t="s">
        <v>83</v>
      </c>
      <c r="C89" s="243"/>
      <c r="D89" s="244"/>
      <c r="E89" s="244"/>
      <c r="F89" s="244"/>
      <c r="G89" s="244"/>
      <c r="H89" s="244">
        <f t="shared" ref="H89:L89" si="195">H59/H29</f>
        <v>3.2897235882652196</v>
      </c>
      <c r="I89" s="244">
        <f t="shared" ref="I89:J89" si="196">I59/I29</f>
        <v>3.3949111874773705</v>
      </c>
      <c r="J89" s="244">
        <f t="shared" si="196"/>
        <v>3.2922499141227903</v>
      </c>
      <c r="K89" s="420">
        <f t="shared" si="195"/>
        <v>3.2958156253193809</v>
      </c>
      <c r="L89" s="329">
        <f t="shared" si="195"/>
        <v>3.9898450388733275</v>
      </c>
      <c r="N89" s="30">
        <f t="shared" si="194"/>
        <v>0.21057895600173077</v>
      </c>
    </row>
    <row r="90" spans="1:14" ht="20.100000000000001" customHeight="1" thickBot="1" x14ac:dyDescent="0.3">
      <c r="A90" s="378"/>
      <c r="B90" s="379" t="s">
        <v>69</v>
      </c>
      <c r="C90" s="245"/>
      <c r="D90" s="246">
        <f t="shared" ref="D90:F90" si="197">D60/D30</f>
        <v>17.333333333333332</v>
      </c>
      <c r="E90" s="246">
        <f t="shared" si="197"/>
        <v>15.655172413793103</v>
      </c>
      <c r="F90" s="246">
        <f t="shared" si="197"/>
        <v>11.590909090909092</v>
      </c>
      <c r="G90" s="246"/>
      <c r="H90" s="246"/>
      <c r="I90" s="246"/>
      <c r="J90" s="246"/>
      <c r="K90" s="421"/>
      <c r="L90" s="330"/>
      <c r="M90" s="328"/>
      <c r="N90" s="34"/>
    </row>
    <row r="91" spans="1:14" ht="20.100000000000001" customHeight="1" x14ac:dyDescent="0.25"/>
    <row r="92" spans="1:14" ht="15.75" x14ac:dyDescent="0.25">
      <c r="A92" s="99" t="s">
        <v>38</v>
      </c>
    </row>
  </sheetData>
  <mergeCells count="51">
    <mergeCell ref="H65:H66"/>
    <mergeCell ref="F65:F66"/>
    <mergeCell ref="A35:B36"/>
    <mergeCell ref="C35:C36"/>
    <mergeCell ref="D35:D36"/>
    <mergeCell ref="E35:E36"/>
    <mergeCell ref="G65:G66"/>
    <mergeCell ref="A65:B66"/>
    <mergeCell ref="C65:C66"/>
    <mergeCell ref="D65:D66"/>
    <mergeCell ref="E65:E66"/>
    <mergeCell ref="H35:H36"/>
    <mergeCell ref="F35:F36"/>
    <mergeCell ref="G35:G36"/>
    <mergeCell ref="A5:B6"/>
    <mergeCell ref="C5:C6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I35:I36"/>
    <mergeCell ref="T35:T36"/>
    <mergeCell ref="I65:I66"/>
    <mergeCell ref="K65:L65"/>
    <mergeCell ref="V5:W5"/>
    <mergeCell ref="K35:L35"/>
    <mergeCell ref="V35:W35"/>
    <mergeCell ref="R35:R36"/>
    <mergeCell ref="N35:N36"/>
    <mergeCell ref="R5:R6"/>
    <mergeCell ref="T5:T6"/>
    <mergeCell ref="U5:U6"/>
    <mergeCell ref="U35:U36"/>
    <mergeCell ref="O35:O36"/>
    <mergeCell ref="P35:P36"/>
    <mergeCell ref="O5:O6"/>
    <mergeCell ref="Y35:Z35"/>
    <mergeCell ref="N65:N66"/>
    <mergeCell ref="J65:J66"/>
    <mergeCell ref="J35:J36"/>
    <mergeCell ref="Q5:Q6"/>
    <mergeCell ref="Q35:Q36"/>
    <mergeCell ref="Y5:Z5"/>
    <mergeCell ref="P5:P6"/>
    <mergeCell ref="S5:S6"/>
    <mergeCell ref="S35:S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N67:N90</xm:sqref>
        </x14:conditionalFormatting>
        <x14:conditionalFormatting xmlns:xm="http://schemas.microsoft.com/office/excel/2006/main">
          <x14:cfRule type="iconSet" priority="5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Y7:Z30</xm:sqref>
        </x14:conditionalFormatting>
        <x14:conditionalFormatting xmlns:xm="http://schemas.microsoft.com/office/excel/2006/main">
          <x14:cfRule type="iconSet" priority="2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C109"/>
  <sheetViews>
    <sheetView showGridLines="0" topLeftCell="A86" zoomScale="117" zoomScaleNormal="117" workbookViewId="0">
      <selection activeCell="I91" sqref="I91:J91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74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(JAN-MAR)</v>
      </c>
    </row>
    <row r="4" spans="1:29" ht="15.75" thickBot="1" x14ac:dyDescent="0.3"/>
    <row r="5" spans="1:29" ht="24" customHeight="1" x14ac:dyDescent="0.25">
      <c r="A5" s="460" t="s">
        <v>78</v>
      </c>
      <c r="B5" s="482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68">
        <v>2023</v>
      </c>
      <c r="K5" s="470" t="s">
        <v>88</v>
      </c>
      <c r="L5" s="471"/>
      <c r="N5" s="499">
        <v>2016</v>
      </c>
      <c r="O5" s="464">
        <v>2017</v>
      </c>
      <c r="P5" s="464">
        <v>2018</v>
      </c>
      <c r="Q5" s="464">
        <v>2019</v>
      </c>
      <c r="R5" s="464">
        <v>2020</v>
      </c>
      <c r="S5" s="464">
        <v>2021</v>
      </c>
      <c r="T5" s="464">
        <v>2022</v>
      </c>
      <c r="U5" s="468">
        <v>2023</v>
      </c>
      <c r="V5" s="470" t="str">
        <f>K5</f>
        <v>janeiro - março</v>
      </c>
      <c r="W5" s="471"/>
      <c r="Y5" s="504" t="s">
        <v>90</v>
      </c>
      <c r="Z5" s="505"/>
    </row>
    <row r="6" spans="1:29" ht="20.25" customHeight="1" thickBot="1" x14ac:dyDescent="0.3">
      <c r="A6" s="461"/>
      <c r="B6" s="483"/>
      <c r="C6" s="493"/>
      <c r="D6" s="484"/>
      <c r="E6" s="484"/>
      <c r="F6" s="484"/>
      <c r="G6" s="484"/>
      <c r="H6" s="484"/>
      <c r="I6" s="484"/>
      <c r="J6" s="498"/>
      <c r="K6" s="166">
        <v>2023</v>
      </c>
      <c r="L6" s="168">
        <v>2024</v>
      </c>
      <c r="N6" s="500"/>
      <c r="O6" s="484"/>
      <c r="P6" s="484"/>
      <c r="Q6" s="484"/>
      <c r="R6" s="484"/>
      <c r="S6" s="484"/>
      <c r="T6" s="484"/>
      <c r="U6" s="498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50179162.84799999</v>
      </c>
      <c r="J7" s="15">
        <v>56998899.129000001</v>
      </c>
      <c r="K7" s="384">
        <v>13632191.700000003</v>
      </c>
      <c r="L7" s="179">
        <v>13898141.143999996</v>
      </c>
      <c r="M7" s="1"/>
      <c r="N7" s="134">
        <f t="shared" ref="N7:T7" si="0">C7/C27</f>
        <v>0.32652158243079221</v>
      </c>
      <c r="O7" s="21">
        <f t="shared" si="0"/>
        <v>0.33866384265840116</v>
      </c>
      <c r="P7" s="21">
        <f t="shared" si="0"/>
        <v>0.35128215295789383</v>
      </c>
      <c r="Q7" s="21">
        <f t="shared" si="0"/>
        <v>0.36067818363360377</v>
      </c>
      <c r="R7" s="259">
        <f t="shared" si="0"/>
        <v>0.22686829052615803</v>
      </c>
      <c r="S7" s="259">
        <f t="shared" si="0"/>
        <v>0.20557131612926036</v>
      </c>
      <c r="T7" s="259">
        <f t="shared" si="0"/>
        <v>0.33692842632679154</v>
      </c>
      <c r="U7" s="22">
        <f>J7/J27</f>
        <v>0.36967942063804621</v>
      </c>
      <c r="V7" s="20">
        <f>K7/K27</f>
        <v>0.37475462864103015</v>
      </c>
      <c r="W7" s="234">
        <f>L7/L27</f>
        <v>0.38511013721141835</v>
      </c>
      <c r="X7" s="1"/>
      <c r="Y7" s="101">
        <f>(L7-K7)/K7</f>
        <v>1.9508927827063392E-2</v>
      </c>
      <c r="Z7" s="101">
        <f>(W7-V7)*100</f>
        <v>1.0355508570388194</v>
      </c>
      <c r="AC7" s="1"/>
    </row>
    <row r="8" spans="1:29" ht="20.100000000000001" customHeight="1" x14ac:dyDescent="0.25">
      <c r="A8" s="24"/>
      <c r="B8" s="143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80">
        <v>18531059</v>
      </c>
      <c r="I8" s="35">
        <v>33227446.478999998</v>
      </c>
      <c r="J8" s="12">
        <v>38404172.147</v>
      </c>
      <c r="K8" s="2">
        <v>9259424.3060000036</v>
      </c>
      <c r="L8" s="12">
        <v>9714440.1079999972</v>
      </c>
      <c r="N8" s="77">
        <f t="shared" ref="N8" si="1">C8/$C$7</f>
        <v>0.67885034521983378</v>
      </c>
      <c r="O8" s="18">
        <f t="shared" ref="O8" si="2">D8/$D$7</f>
        <v>0.6619145367418986</v>
      </c>
      <c r="P8" s="18">
        <f t="shared" ref="P8" si="3">E8/$E$7</f>
        <v>0.67539327236842095</v>
      </c>
      <c r="Q8" s="37">
        <f>F8/$F$7</f>
        <v>0.67435483744397606</v>
      </c>
      <c r="R8" s="37">
        <f>G8/$G$7</f>
        <v>0.66362959583179493</v>
      </c>
      <c r="S8" s="37">
        <f>H8/$H$7</f>
        <v>0.65685398956090735</v>
      </c>
      <c r="T8" s="37">
        <f>I8/$I$7</f>
        <v>0.66217618216650576</v>
      </c>
      <c r="U8" s="37">
        <f>J8/$J$7</f>
        <v>0.67377041897043688</v>
      </c>
      <c r="V8" s="382">
        <f>K8/$K$7</f>
        <v>0.67923225478115901</v>
      </c>
      <c r="W8" s="383">
        <f>L8/$L$7</f>
        <v>0.69897405756264352</v>
      </c>
      <c r="Y8" s="386">
        <f t="shared" ref="Y8:Y16" si="4">(L8-K8)/K8</f>
        <v>4.9140830678333691E-2</v>
      </c>
      <c r="Z8" s="108">
        <f t="shared" ref="Z8:Z36" si="5">(W8-V8)*100</f>
        <v>1.9741802781484519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81">
        <v>4596072</v>
      </c>
      <c r="I9" s="35">
        <v>7749143.1409999998</v>
      </c>
      <c r="J9" s="12">
        <v>8072903.018000002</v>
      </c>
      <c r="K9" s="2">
        <v>1751431.392</v>
      </c>
      <c r="L9" s="12">
        <v>1710029.9170000001</v>
      </c>
      <c r="N9" s="77">
        <f t="shared" ref="N9:N15" si="6">C9/$C$7</f>
        <v>0.1247847591743859</v>
      </c>
      <c r="O9" s="18">
        <f t="shared" ref="O9:O15" si="7">D9/$D$7</f>
        <v>0.13769594722191986</v>
      </c>
      <c r="P9" s="18">
        <f t="shared" ref="P9:P15" si="8">E9/$E$7</f>
        <v>0.14815106510522083</v>
      </c>
      <c r="Q9" s="37">
        <f t="shared" ref="Q9:Q15" si="9">F9/$F$7</f>
        <v>0.15828055390014584</v>
      </c>
      <c r="R9" s="37">
        <f t="shared" ref="R9:R16" si="10">G9/$G$7</f>
        <v>0.14810542777926408</v>
      </c>
      <c r="S9" s="37">
        <f t="shared" ref="S9:S16" si="11">H9/$H$7</f>
        <v>0.16291288207053783</v>
      </c>
      <c r="T9" s="37">
        <f t="shared" ref="T9:T16" si="12">I9/$I$7</f>
        <v>0.15442950223130039</v>
      </c>
      <c r="U9" s="37">
        <f t="shared" ref="U9:U16" si="13">J9/$J$7</f>
        <v>0.14163261293396903</v>
      </c>
      <c r="V9" s="96">
        <f t="shared" ref="V9:V14" si="14">K9/$K$7</f>
        <v>0.12847760877658429</v>
      </c>
      <c r="W9" s="19">
        <f t="shared" ref="W9:W14" si="15">L9/$L$7</f>
        <v>0.12304018928015001</v>
      </c>
      <c r="Y9" s="387">
        <f t="shared" si="4"/>
        <v>-2.3638650756809012E-2</v>
      </c>
      <c r="Z9" s="104">
        <f t="shared" ref="Z9:Z12" si="16">(W9-V9)*100</f>
        <v>-0.54374194964342815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81">
        <v>26994</v>
      </c>
      <c r="I10" s="35">
        <v>13004.626</v>
      </c>
      <c r="J10" s="12">
        <v>14415.353999999998</v>
      </c>
      <c r="K10" s="2">
        <v>2969.0279999999998</v>
      </c>
      <c r="L10" s="12">
        <v>1890.3519999999999</v>
      </c>
      <c r="N10" s="77">
        <f t="shared" si="6"/>
        <v>7.0760857146603083E-4</v>
      </c>
      <c r="O10" s="18">
        <f t="shared" si="7"/>
        <v>8.9275757488317708E-4</v>
      </c>
      <c r="P10" s="18">
        <f t="shared" si="8"/>
        <v>1.3523726305917541E-3</v>
      </c>
      <c r="Q10" s="37">
        <f t="shared" si="9"/>
        <v>7.9267241639800019E-4</v>
      </c>
      <c r="R10" s="37">
        <f t="shared" si="10"/>
        <v>1.19065699813234E-3</v>
      </c>
      <c r="S10" s="37">
        <f t="shared" si="11"/>
        <v>9.5683234262041545E-4</v>
      </c>
      <c r="T10" s="37">
        <f t="shared" si="12"/>
        <v>2.5916386926168756E-4</v>
      </c>
      <c r="U10" s="37">
        <f t="shared" si="13"/>
        <v>2.5290583187186029E-4</v>
      </c>
      <c r="V10" s="96">
        <f t="shared" si="14"/>
        <v>2.1779535274580971E-4</v>
      </c>
      <c r="W10" s="19">
        <f t="shared" si="15"/>
        <v>1.3601473610131589E-4</v>
      </c>
      <c r="Y10" s="387">
        <f t="shared" si="4"/>
        <v>-0.36330947367286531</v>
      </c>
      <c r="Z10" s="104">
        <f t="shared" si="16"/>
        <v>-8.1780616644493813E-3</v>
      </c>
      <c r="AC10" s="1"/>
    </row>
    <row r="11" spans="1:29" ht="20.100000000000001" customHeight="1" x14ac:dyDescent="0.25">
      <c r="A11" s="24"/>
      <c r="B11" s="143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81">
        <v>3837005</v>
      </c>
      <c r="I11" s="35">
        <v>6985418.3749999963</v>
      </c>
      <c r="J11" s="12">
        <v>7515521.0160000045</v>
      </c>
      <c r="K11" s="2">
        <v>1790048.4030000004</v>
      </c>
      <c r="L11" s="12">
        <v>1912153.5219999996</v>
      </c>
      <c r="N11" s="77">
        <f t="shared" si="6"/>
        <v>0.14792255221896117</v>
      </c>
      <c r="O11" s="18">
        <f t="shared" si="7"/>
        <v>0.14872360693639858</v>
      </c>
      <c r="P11" s="18">
        <f t="shared" si="8"/>
        <v>0.12867840865445113</v>
      </c>
      <c r="Q11" s="37">
        <f t="shared" si="9"/>
        <v>0.12555276228026635</v>
      </c>
      <c r="R11" s="37">
        <f t="shared" si="10"/>
        <v>0.1416729949346319</v>
      </c>
      <c r="S11" s="37">
        <f t="shared" si="11"/>
        <v>0.13600690830541037</v>
      </c>
      <c r="T11" s="37">
        <f t="shared" si="12"/>
        <v>0.1392095439328043</v>
      </c>
      <c r="U11" s="37">
        <f t="shared" si="13"/>
        <v>0.13185379245642737</v>
      </c>
      <c r="V11" s="96">
        <f t="shared" si="14"/>
        <v>0.13131038958320987</v>
      </c>
      <c r="W11" s="19">
        <f t="shared" si="15"/>
        <v>0.13758340069999223</v>
      </c>
      <c r="Y11" s="387">
        <f t="shared" si="4"/>
        <v>6.821330573819083E-2</v>
      </c>
      <c r="Z11" s="104">
        <f t="shared" si="16"/>
        <v>0.62730111167823566</v>
      </c>
    </row>
    <row r="12" spans="1:29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81">
        <v>997003</v>
      </c>
      <c r="I12" s="35">
        <v>1828555.7290000003</v>
      </c>
      <c r="J12" s="12">
        <v>2555095.5430000005</v>
      </c>
      <c r="K12" s="2">
        <v>702578.73300000001</v>
      </c>
      <c r="L12" s="12">
        <v>474642.07700000005</v>
      </c>
      <c r="N12" s="77">
        <f t="shared" si="6"/>
        <v>4.0820286527155275E-2</v>
      </c>
      <c r="O12" s="18">
        <f t="shared" si="7"/>
        <v>4.7574800325653768E-2</v>
      </c>
      <c r="P12" s="18">
        <f t="shared" si="8"/>
        <v>4.3750878669629123E-2</v>
      </c>
      <c r="Q12" s="37">
        <f t="shared" si="9"/>
        <v>3.4534972881998333E-2</v>
      </c>
      <c r="R12" s="37">
        <f t="shared" si="10"/>
        <v>3.7664421111229029E-2</v>
      </c>
      <c r="S12" s="37">
        <f t="shared" si="11"/>
        <v>3.5339879828464919E-2</v>
      </c>
      <c r="T12" s="37">
        <f t="shared" si="12"/>
        <v>3.6440538765841163E-2</v>
      </c>
      <c r="U12" s="37">
        <f t="shared" si="13"/>
        <v>4.4827103365931757E-2</v>
      </c>
      <c r="V12" s="96">
        <f t="shared" si="14"/>
        <v>5.1538208122469391E-2</v>
      </c>
      <c r="W12" s="19">
        <f t="shared" si="15"/>
        <v>3.4151479113802861E-2</v>
      </c>
      <c r="Y12" s="387">
        <f t="shared" si="4"/>
        <v>-0.32442863026427526</v>
      </c>
      <c r="Z12" s="104">
        <f t="shared" si="16"/>
        <v>-1.738672900866653</v>
      </c>
    </row>
    <row r="13" spans="1:29" ht="20.100000000000001" customHeight="1" x14ac:dyDescent="0.25">
      <c r="A13" s="24"/>
      <c r="B13" s="143" t="s">
        <v>82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81">
        <v>6760</v>
      </c>
      <c r="I13" s="35">
        <v>5506.1970000000001</v>
      </c>
      <c r="J13" s="12">
        <v>7866.3799999999992</v>
      </c>
      <c r="K13" s="2">
        <v>1062.213</v>
      </c>
      <c r="L13" s="12">
        <v>673.63599999999997</v>
      </c>
      <c r="N13" s="77">
        <f t="shared" si="6"/>
        <v>0</v>
      </c>
      <c r="O13" s="18">
        <f t="shared" si="7"/>
        <v>0</v>
      </c>
      <c r="P13" s="18">
        <f t="shared" si="8"/>
        <v>0</v>
      </c>
      <c r="Q13" s="37">
        <f t="shared" si="9"/>
        <v>0</v>
      </c>
      <c r="R13" s="37">
        <f t="shared" si="10"/>
        <v>0</v>
      </c>
      <c r="S13" s="37">
        <f t="shared" si="11"/>
        <v>2.3961571594109833E-4</v>
      </c>
      <c r="T13" s="37">
        <f t="shared" si="12"/>
        <v>1.0973074653873909E-4</v>
      </c>
      <c r="U13" s="37">
        <f t="shared" si="13"/>
        <v>1.3800933211353424E-4</v>
      </c>
      <c r="V13" s="96">
        <f t="shared" si="14"/>
        <v>7.7919458835074899E-5</v>
      </c>
      <c r="W13" s="19">
        <f t="shared" si="15"/>
        <v>4.8469503440812096E-5</v>
      </c>
      <c r="Y13" s="387">
        <f t="shared" si="4"/>
        <v>-0.36581834340193542</v>
      </c>
      <c r="Z13" s="104">
        <f t="shared" ref="Z13:Z16" si="17">(W13-V13)*100</f>
        <v>-2.9449955394262803E-3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81">
        <v>0</v>
      </c>
      <c r="I14" s="35">
        <v>0</v>
      </c>
      <c r="J14" s="12">
        <v>296.35500000000002</v>
      </c>
      <c r="K14" s="2">
        <v>0</v>
      </c>
      <c r="L14" s="12">
        <v>0</v>
      </c>
      <c r="N14" s="77">
        <f t="shared" si="6"/>
        <v>0</v>
      </c>
      <c r="O14" s="18">
        <f t="shared" si="7"/>
        <v>0</v>
      </c>
      <c r="P14" s="18">
        <f t="shared" si="8"/>
        <v>0</v>
      </c>
      <c r="Q14" s="37">
        <f t="shared" si="9"/>
        <v>2.0998422682914709E-5</v>
      </c>
      <c r="R14" s="37">
        <f t="shared" si="10"/>
        <v>1.7062493208365133E-5</v>
      </c>
      <c r="S14" s="37">
        <f t="shared" si="11"/>
        <v>0</v>
      </c>
      <c r="T14" s="37">
        <f t="shared" si="12"/>
        <v>0</v>
      </c>
      <c r="U14" s="37">
        <f t="shared" si="13"/>
        <v>5.1993109433445179E-6</v>
      </c>
      <c r="V14" s="96">
        <f t="shared" si="14"/>
        <v>0</v>
      </c>
      <c r="W14" s="19">
        <f t="shared" si="15"/>
        <v>0</v>
      </c>
      <c r="Y14" s="387"/>
      <c r="Z14" s="104">
        <f t="shared" si="17"/>
        <v>0</v>
      </c>
      <c r="AC14" s="1"/>
    </row>
    <row r="15" spans="1:29" ht="20.100000000000001" customHeight="1" x14ac:dyDescent="0.25">
      <c r="A15" s="24"/>
      <c r="B15" s="143" t="s">
        <v>83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81">
        <v>0</v>
      </c>
      <c r="I15" s="35">
        <v>0</v>
      </c>
      <c r="J15" s="12">
        <v>0</v>
      </c>
      <c r="K15" s="10">
        <v>0</v>
      </c>
      <c r="L15" s="161">
        <v>0</v>
      </c>
      <c r="N15" s="77">
        <f t="shared" si="6"/>
        <v>0</v>
      </c>
      <c r="O15" s="18">
        <f t="shared" si="7"/>
        <v>0</v>
      </c>
      <c r="P15" s="18">
        <f t="shared" si="8"/>
        <v>0</v>
      </c>
      <c r="Q15" s="37">
        <f t="shared" si="9"/>
        <v>0</v>
      </c>
      <c r="R15" s="37">
        <f t="shared" si="10"/>
        <v>0</v>
      </c>
      <c r="S15" s="37">
        <f t="shared" si="11"/>
        <v>0</v>
      </c>
      <c r="T15" s="37">
        <f t="shared" si="12"/>
        <v>0</v>
      </c>
      <c r="U15" s="37">
        <f t="shared" si="13"/>
        <v>0</v>
      </c>
      <c r="V15" s="96">
        <f t="shared" ref="V15:V16" si="18">K15/$K$7</f>
        <v>0</v>
      </c>
      <c r="W15" s="19">
        <f t="shared" ref="W15:W16" si="19">L15/$L$7</f>
        <v>0</v>
      </c>
      <c r="Y15" s="387"/>
      <c r="Z15" s="104"/>
      <c r="AC15" s="1"/>
    </row>
    <row r="16" spans="1:29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3">
        <v>216946</v>
      </c>
      <c r="I16" s="44">
        <v>370088.30099999998</v>
      </c>
      <c r="J16" s="43">
        <v>428629.31600000005</v>
      </c>
      <c r="K16" s="212">
        <v>124677.625</v>
      </c>
      <c r="L16" s="161">
        <v>84311.532000000007</v>
      </c>
      <c r="N16" s="77">
        <f t="shared" ref="N16" si="20">C16/$C$7</f>
        <v>6.9144482881978459E-3</v>
      </c>
      <c r="O16" s="18">
        <f t="shared" ref="O16" si="21">D16/$D$7</f>
        <v>3.1983511992459946E-3</v>
      </c>
      <c r="P16" s="18">
        <f t="shared" ref="P16" si="22">E16/$E$7</f>
        <v>2.6740025716861624E-3</v>
      </c>
      <c r="Q16" s="37">
        <f t="shared" ref="Q16" si="23">F16/$F$7</f>
        <v>6.4632026545325613E-3</v>
      </c>
      <c r="R16" s="37">
        <f t="shared" si="10"/>
        <v>7.7198408517393262E-3</v>
      </c>
      <c r="S16" s="37">
        <f t="shared" si="11"/>
        <v>7.6898921761179764E-3</v>
      </c>
      <c r="T16" s="37">
        <f t="shared" si="12"/>
        <v>7.3753382877480731E-3</v>
      </c>
      <c r="U16" s="37">
        <f t="shared" si="13"/>
        <v>7.519957798306341E-3</v>
      </c>
      <c r="V16" s="96">
        <f t="shared" si="18"/>
        <v>9.1458239249965923E-3</v>
      </c>
      <c r="W16" s="19">
        <f t="shared" si="19"/>
        <v>6.0663891038693595E-3</v>
      </c>
      <c r="Y16" s="387">
        <f t="shared" si="4"/>
        <v>-0.32376373066137565</v>
      </c>
      <c r="Z16" s="104">
        <f t="shared" si="17"/>
        <v>-0.30794348211272327</v>
      </c>
    </row>
    <row r="17" spans="1:29" ht="20.100000000000001" customHeight="1" thickBot="1" x14ac:dyDescent="0.3">
      <c r="A17" s="5" t="s">
        <v>35</v>
      </c>
      <c r="B17" s="6"/>
      <c r="C17" s="13">
        <v>99111299</v>
      </c>
      <c r="D17" s="14">
        <v>102528037</v>
      </c>
      <c r="E17" s="14">
        <v>96652690</v>
      </c>
      <c r="F17" s="36">
        <v>98257557</v>
      </c>
      <c r="G17" s="36">
        <v>107253502</v>
      </c>
      <c r="H17" s="36">
        <v>109024423</v>
      </c>
      <c r="I17" s="36">
        <v>98752060.898999989</v>
      </c>
      <c r="J17" s="15">
        <v>97185769.929999992</v>
      </c>
      <c r="K17" s="385">
        <v>22744121.380999997</v>
      </c>
      <c r="L17" s="160">
        <v>22190602.830999997</v>
      </c>
      <c r="M17" s="1"/>
      <c r="N17" s="134">
        <f t="shared" ref="N17:T17" si="24">C17/C27</f>
        <v>0.67347841756920779</v>
      </c>
      <c r="O17" s="21">
        <f t="shared" si="24"/>
        <v>0.6613361573415989</v>
      </c>
      <c r="P17" s="21">
        <f t="shared" si="24"/>
        <v>0.64871784704210611</v>
      </c>
      <c r="Q17" s="21">
        <f t="shared" si="24"/>
        <v>0.63932182287298811</v>
      </c>
      <c r="R17" s="259">
        <f t="shared" si="24"/>
        <v>0.77313170947384202</v>
      </c>
      <c r="S17" s="259">
        <f t="shared" si="24"/>
        <v>0.79442868387073962</v>
      </c>
      <c r="T17" s="259">
        <f t="shared" si="24"/>
        <v>0.66307157367320846</v>
      </c>
      <c r="U17" s="22">
        <f>J17/J27</f>
        <v>0.63032057936195385</v>
      </c>
      <c r="V17" s="20">
        <f>K17/K27</f>
        <v>0.62524537135896985</v>
      </c>
      <c r="W17" s="234">
        <f>L17/L27</f>
        <v>0.6148898627885816</v>
      </c>
      <c r="X17" s="1"/>
      <c r="Y17" s="64">
        <f t="shared" ref="Y17:Y36" si="25">(L17-K17)/K17</f>
        <v>-2.4336774357104844E-2</v>
      </c>
      <c r="Z17" s="101">
        <f t="shared" si="5"/>
        <v>-1.035550857038825</v>
      </c>
      <c r="AC17" s="26"/>
    </row>
    <row r="18" spans="1:29" ht="20.100000000000001" customHeight="1" x14ac:dyDescent="0.25">
      <c r="A18" s="24"/>
      <c r="B18" t="s">
        <v>64</v>
      </c>
      <c r="C18" s="10">
        <v>51767055</v>
      </c>
      <c r="D18" s="11">
        <v>55509298</v>
      </c>
      <c r="E18" s="11">
        <v>53008030</v>
      </c>
      <c r="F18" s="35">
        <v>56579396</v>
      </c>
      <c r="G18" s="35">
        <v>63218136</v>
      </c>
      <c r="H18" s="35">
        <v>63144509</v>
      </c>
      <c r="I18" s="35">
        <v>57764231.555999994</v>
      </c>
      <c r="J18" s="12">
        <v>56008749.325000003</v>
      </c>
      <c r="K18" s="212">
        <v>13724635.305000002</v>
      </c>
      <c r="L18" s="161">
        <v>13085888.188999997</v>
      </c>
      <c r="N18" s="77">
        <f t="shared" ref="N18" si="26">C18/$C$17</f>
        <v>0.5223123450334356</v>
      </c>
      <c r="O18" s="18">
        <f t="shared" ref="O18" si="27">D18/$D$17</f>
        <v>0.54140603511213226</v>
      </c>
      <c r="P18" s="18">
        <f t="shared" ref="P18" si="28">E18/$E$17</f>
        <v>0.54843822763753391</v>
      </c>
      <c r="Q18" s="37">
        <f>F18/$F$17</f>
        <v>0.57582742465294556</v>
      </c>
      <c r="R18" s="37">
        <f>G18/$G$17</f>
        <v>0.58942724313095152</v>
      </c>
      <c r="S18" s="37">
        <f>H18/$H$17</f>
        <v>0.57917764903007096</v>
      </c>
      <c r="T18" s="37">
        <f>I18/$I$17</f>
        <v>0.58494203594473992</v>
      </c>
      <c r="U18" s="37">
        <f>J18/$J$17</f>
        <v>0.5763060720241393</v>
      </c>
      <c r="V18" s="96">
        <f>K18/$K$17</f>
        <v>0.60343660126898979</v>
      </c>
      <c r="W18" s="78">
        <f>L18/$L$17</f>
        <v>0.58970404223174933</v>
      </c>
      <c r="Y18" s="145">
        <f t="shared" si="25"/>
        <v>-4.654018863199251E-2</v>
      </c>
      <c r="Z18" s="104">
        <f t="shared" si="5"/>
        <v>-1.3732559037240466</v>
      </c>
      <c r="AC18" s="2"/>
    </row>
    <row r="19" spans="1:29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293469.67399999994</v>
      </c>
      <c r="J19" s="12">
        <v>214368.35899999994</v>
      </c>
      <c r="K19" s="212">
        <v>44034.343000000001</v>
      </c>
      <c r="L19" s="161">
        <v>60624.866000000009</v>
      </c>
      <c r="N19" s="77">
        <f t="shared" ref="N19:N26" si="29">C19/$C$17</f>
        <v>5.7277021462507521E-4</v>
      </c>
      <c r="O19" s="18">
        <f t="shared" ref="O19:O26" si="30">D19/$D$17</f>
        <v>4.2929720774815964E-4</v>
      </c>
      <c r="P19" s="18">
        <f t="shared" ref="P19:P26" si="31">E19/$E$17</f>
        <v>2.2806400939280635E-4</v>
      </c>
      <c r="Q19" s="37">
        <f t="shared" ref="Q19:Q25" si="32">F19/$F$17</f>
        <v>5.1847411594000857E-4</v>
      </c>
      <c r="R19" s="37">
        <f t="shared" ref="R19:R26" si="33">G19/$G$17</f>
        <v>4.1490486716228622E-4</v>
      </c>
      <c r="S19" s="37">
        <f t="shared" ref="S19:S26" si="34">H19/$H$17</f>
        <v>2.1741000179381826E-4</v>
      </c>
      <c r="T19" s="37">
        <f t="shared" ref="T19:T26" si="35">I19/$I$17</f>
        <v>2.9717827792996648E-3</v>
      </c>
      <c r="U19" s="37">
        <f t="shared" ref="U19:U26" si="36">J19/$J$17</f>
        <v>2.2057587150300199E-3</v>
      </c>
      <c r="V19" s="96">
        <f t="shared" ref="V19:V25" si="37">K19/$K$17</f>
        <v>1.9360758000872018E-3</v>
      </c>
      <c r="W19" s="78">
        <f t="shared" ref="W19:W25" si="38">L19/$L$17</f>
        <v>2.7320062668738238E-3</v>
      </c>
      <c r="Y19" s="145">
        <f t="shared" ref="Y19:Y26" si="39">(L19-K19)/K19</f>
        <v>0.37676326861513543</v>
      </c>
      <c r="Z19" s="104">
        <f t="shared" ref="Z19:Z26" si="40">(W19-V19)*100</f>
        <v>7.9593046678662197E-2</v>
      </c>
      <c r="AC19" s="2"/>
    </row>
    <row r="20" spans="1:29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>
        <v>0</v>
      </c>
      <c r="J20" s="12">
        <v>0</v>
      </c>
      <c r="K20" s="212">
        <v>0</v>
      </c>
      <c r="L20" s="161">
        <v>0</v>
      </c>
      <c r="N20" s="77">
        <f t="shared" si="29"/>
        <v>0</v>
      </c>
      <c r="O20" s="18">
        <f t="shared" si="30"/>
        <v>0</v>
      </c>
      <c r="P20" s="18">
        <f t="shared" si="31"/>
        <v>0</v>
      </c>
      <c r="Q20" s="37">
        <f t="shared" si="32"/>
        <v>1.9744028441496871E-6</v>
      </c>
      <c r="R20" s="37">
        <f t="shared" si="33"/>
        <v>1.8871178677223986E-5</v>
      </c>
      <c r="S20" s="37">
        <f t="shared" si="34"/>
        <v>1.3024604587909629E-6</v>
      </c>
      <c r="T20" s="37">
        <f t="shared" si="35"/>
        <v>0</v>
      </c>
      <c r="U20" s="37">
        <f t="shared" si="36"/>
        <v>0</v>
      </c>
      <c r="V20" s="96">
        <f t="shared" si="37"/>
        <v>0</v>
      </c>
      <c r="W20" s="78">
        <f t="shared" si="38"/>
        <v>0</v>
      </c>
      <c r="Y20" s="145"/>
      <c r="Z20" s="104">
        <f t="shared" ref="Z20:Z24" si="41">(W20-V20)*100</f>
        <v>0</v>
      </c>
      <c r="AC20" s="26"/>
    </row>
    <row r="21" spans="1:29" ht="20.100000000000001" customHeight="1" x14ac:dyDescent="0.25">
      <c r="A21" s="24"/>
      <c r="B21" t="s">
        <v>66</v>
      </c>
      <c r="C21" s="10">
        <v>17693535</v>
      </c>
      <c r="D21" s="11">
        <v>18328384</v>
      </c>
      <c r="E21" s="11">
        <v>17414147</v>
      </c>
      <c r="F21" s="35">
        <v>16488232</v>
      </c>
      <c r="G21" s="35">
        <v>17117968</v>
      </c>
      <c r="H21" s="35">
        <v>18013141</v>
      </c>
      <c r="I21" s="35">
        <v>16999480.715000004</v>
      </c>
      <c r="J21" s="12">
        <v>16723511.187999988</v>
      </c>
      <c r="K21" s="212">
        <v>3324778.0609999998</v>
      </c>
      <c r="L21" s="161">
        <v>3440280.2719999989</v>
      </c>
      <c r="N21" s="77">
        <f t="shared" si="29"/>
        <v>0.17852187569451591</v>
      </c>
      <c r="O21" s="18">
        <f t="shared" si="30"/>
        <v>0.1787646046515062</v>
      </c>
      <c r="P21" s="18">
        <f t="shared" si="31"/>
        <v>0.18017239871958038</v>
      </c>
      <c r="Q21" s="37">
        <f t="shared" si="32"/>
        <v>0.16780624822577259</v>
      </c>
      <c r="R21" s="37">
        <f t="shared" si="33"/>
        <v>0.15960288177816329</v>
      </c>
      <c r="S21" s="37">
        <f t="shared" si="34"/>
        <v>0.16522115416286129</v>
      </c>
      <c r="T21" s="37">
        <f t="shared" si="35"/>
        <v>0.1721430475500299</v>
      </c>
      <c r="U21" s="37">
        <f t="shared" si="36"/>
        <v>0.17207777640744559</v>
      </c>
      <c r="V21" s="96">
        <f t="shared" si="37"/>
        <v>0.14618186410917836</v>
      </c>
      <c r="W21" s="78">
        <f t="shared" si="38"/>
        <v>0.15503320473988971</v>
      </c>
      <c r="Y21" s="145">
        <f t="shared" ref="Y21:Y24" si="42">(L21-K21)/K21</f>
        <v>3.4739825901419531E-2</v>
      </c>
      <c r="Z21" s="104">
        <f t="shared" si="41"/>
        <v>0.88513406307113573</v>
      </c>
      <c r="AC21" s="2"/>
    </row>
    <row r="22" spans="1:29" ht="20.100000000000001" customHeight="1" x14ac:dyDescent="0.25">
      <c r="A22" s="24"/>
      <c r="B22" t="s">
        <v>67</v>
      </c>
      <c r="C22" s="10">
        <v>3892493</v>
      </c>
      <c r="D22" s="11">
        <v>4365663</v>
      </c>
      <c r="E22" s="11">
        <v>3695987</v>
      </c>
      <c r="F22" s="35">
        <v>3292943</v>
      </c>
      <c r="G22" s="35">
        <v>3731330</v>
      </c>
      <c r="H22" s="35">
        <v>4102757</v>
      </c>
      <c r="I22" s="35">
        <v>3492422.0870000008</v>
      </c>
      <c r="J22" s="12">
        <v>3401153.8949999996</v>
      </c>
      <c r="K22" s="212">
        <v>733950.17800000007</v>
      </c>
      <c r="L22" s="161">
        <v>798697.20900000003</v>
      </c>
      <c r="N22" s="77">
        <f t="shared" si="29"/>
        <v>3.9273958058001039E-2</v>
      </c>
      <c r="O22" s="18">
        <f t="shared" si="30"/>
        <v>4.2580187115062E-2</v>
      </c>
      <c r="P22" s="18">
        <f t="shared" si="31"/>
        <v>3.823987723466362E-2</v>
      </c>
      <c r="Q22" s="37">
        <f t="shared" si="32"/>
        <v>3.3513381571251562E-2</v>
      </c>
      <c r="R22" s="37">
        <f t="shared" si="33"/>
        <v>3.4789819730082099E-2</v>
      </c>
      <c r="S22" s="37">
        <f t="shared" si="34"/>
        <v>3.7631540595266438E-2</v>
      </c>
      <c r="T22" s="37">
        <f t="shared" si="35"/>
        <v>3.5365561540755312E-2</v>
      </c>
      <c r="U22" s="37">
        <f t="shared" si="36"/>
        <v>3.4996418688144869E-2</v>
      </c>
      <c r="V22" s="96">
        <f t="shared" si="37"/>
        <v>3.2269884850910438E-2</v>
      </c>
      <c r="W22" s="78">
        <f t="shared" si="38"/>
        <v>3.5992587271411573E-2</v>
      </c>
      <c r="Y22" s="145">
        <f t="shared" si="42"/>
        <v>8.8217201849360341E-2</v>
      </c>
      <c r="Z22" s="104">
        <f t="shared" si="41"/>
        <v>0.3722702420501135</v>
      </c>
      <c r="AC22" s="2"/>
    </row>
    <row r="23" spans="1:29" ht="20.100000000000001" customHeight="1" x14ac:dyDescent="0.25">
      <c r="A23" s="24"/>
      <c r="B23" t="s">
        <v>82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14358</v>
      </c>
      <c r="I23" s="35">
        <v>18890.408999999996</v>
      </c>
      <c r="J23" s="12">
        <v>18560.289000000001</v>
      </c>
      <c r="K23" s="212">
        <v>2790.7070000000003</v>
      </c>
      <c r="L23" s="161">
        <v>3270.9529999999995</v>
      </c>
      <c r="N23" s="77">
        <f t="shared" si="29"/>
        <v>0</v>
      </c>
      <c r="O23" s="18">
        <f t="shared" si="30"/>
        <v>0</v>
      </c>
      <c r="P23" s="18">
        <f t="shared" si="31"/>
        <v>0</v>
      </c>
      <c r="Q23" s="37">
        <f t="shared" si="32"/>
        <v>0</v>
      </c>
      <c r="R23" s="37">
        <f t="shared" si="33"/>
        <v>0</v>
      </c>
      <c r="S23" s="37">
        <f t="shared" si="34"/>
        <v>1.3169526244592004E-4</v>
      </c>
      <c r="T23" s="37">
        <f t="shared" si="35"/>
        <v>1.9129128878961238E-4</v>
      </c>
      <c r="U23" s="37">
        <f t="shared" si="36"/>
        <v>1.9097743438538814E-4</v>
      </c>
      <c r="V23" s="96">
        <f t="shared" si="37"/>
        <v>1.2270014538048074E-4</v>
      </c>
      <c r="W23" s="78">
        <f t="shared" si="38"/>
        <v>1.4740262015011682E-4</v>
      </c>
      <c r="Y23" s="145">
        <f t="shared" si="42"/>
        <v>0.17208757494068677</v>
      </c>
      <c r="Z23" s="104">
        <f t="shared" si="41"/>
        <v>2.4702474769636076E-3</v>
      </c>
      <c r="AC23" s="2"/>
    </row>
    <row r="24" spans="1:29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12">
        <v>6268.2470000000003</v>
      </c>
      <c r="K24" s="212">
        <v>110.571</v>
      </c>
      <c r="L24" s="161">
        <v>491.15800000000002</v>
      </c>
      <c r="N24" s="77">
        <f t="shared" si="29"/>
        <v>0</v>
      </c>
      <c r="O24" s="18">
        <f t="shared" si="30"/>
        <v>0</v>
      </c>
      <c r="P24" s="18">
        <f t="shared" si="31"/>
        <v>2.7521220568201463E-6</v>
      </c>
      <c r="Q24" s="37">
        <f t="shared" si="32"/>
        <v>2.2491908688509322E-6</v>
      </c>
      <c r="R24" s="37">
        <f t="shared" si="33"/>
        <v>3.6362449032200366E-7</v>
      </c>
      <c r="S24" s="37">
        <f t="shared" si="34"/>
        <v>9.3648741438420641E-6</v>
      </c>
      <c r="T24" s="37">
        <f t="shared" si="35"/>
        <v>1.1949097459412609E-5</v>
      </c>
      <c r="U24" s="37">
        <f t="shared" si="36"/>
        <v>6.449758029920256E-5</v>
      </c>
      <c r="V24" s="96">
        <f t="shared" si="37"/>
        <v>4.8615199570808174E-6</v>
      </c>
      <c r="W24" s="78">
        <f t="shared" si="38"/>
        <v>2.2133603297782357E-5</v>
      </c>
      <c r="Y24" s="145">
        <f t="shared" si="42"/>
        <v>3.4420146331316528</v>
      </c>
      <c r="Z24" s="104">
        <f t="shared" si="41"/>
        <v>1.7272083340701542E-3</v>
      </c>
      <c r="AC24" s="26"/>
    </row>
    <row r="25" spans="1:29" ht="20.100000000000001" customHeight="1" x14ac:dyDescent="0.25">
      <c r="A25" s="24"/>
      <c r="B25" t="s">
        <v>83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0</v>
      </c>
      <c r="I25" s="35">
        <v>0</v>
      </c>
      <c r="J25" s="12">
        <v>266.99999999999994</v>
      </c>
      <c r="K25" s="212">
        <v>0</v>
      </c>
      <c r="L25" s="161">
        <v>40.186999999999998</v>
      </c>
      <c r="N25" s="77">
        <f t="shared" si="29"/>
        <v>0</v>
      </c>
      <c r="O25" s="18">
        <f t="shared" si="30"/>
        <v>0</v>
      </c>
      <c r="P25" s="18">
        <f t="shared" si="31"/>
        <v>0</v>
      </c>
      <c r="Q25" s="37">
        <f t="shared" si="32"/>
        <v>0</v>
      </c>
      <c r="R25" s="37">
        <f t="shared" si="33"/>
        <v>0</v>
      </c>
      <c r="S25" s="37">
        <f t="shared" si="34"/>
        <v>0</v>
      </c>
      <c r="T25" s="37">
        <f t="shared" si="35"/>
        <v>0</v>
      </c>
      <c r="U25" s="37">
        <f t="shared" si="36"/>
        <v>2.7473157869954838E-6</v>
      </c>
      <c r="V25" s="96">
        <f t="shared" si="37"/>
        <v>0</v>
      </c>
      <c r="W25" s="78">
        <f t="shared" si="38"/>
        <v>1.8109918106352324E-6</v>
      </c>
      <c r="Y25" s="145"/>
      <c r="Z25" s="104"/>
      <c r="AC25" s="26"/>
    </row>
    <row r="26" spans="1:29" ht="20.100000000000001" customHeight="1" thickBot="1" x14ac:dyDescent="0.3">
      <c r="A26" s="24"/>
      <c r="B26" t="s">
        <v>70</v>
      </c>
      <c r="C26" s="32">
        <v>25701448</v>
      </c>
      <c r="D26" s="33">
        <v>24280677</v>
      </c>
      <c r="E26" s="33">
        <v>22512217</v>
      </c>
      <c r="F26" s="35">
        <v>21845627</v>
      </c>
      <c r="G26" s="35">
        <v>23139505</v>
      </c>
      <c r="H26" s="35">
        <v>23724792</v>
      </c>
      <c r="I26" s="35">
        <v>20182386.460000008</v>
      </c>
      <c r="J26" s="12">
        <v>20812891.627000008</v>
      </c>
      <c r="K26" s="212">
        <v>4913822.216</v>
      </c>
      <c r="L26" s="161">
        <v>4801309.9970000004</v>
      </c>
      <c r="N26" s="77">
        <f t="shared" si="29"/>
        <v>0.25931905099942237</v>
      </c>
      <c r="O26" s="18">
        <f t="shared" si="30"/>
        <v>0.23681987591355133</v>
      </c>
      <c r="P26" s="18">
        <f t="shared" si="31"/>
        <v>0.23291868027677243</v>
      </c>
      <c r="Q26" s="37">
        <f>F26/$F$17</f>
        <v>0.2223302478403773</v>
      </c>
      <c r="R26" s="37">
        <f t="shared" si="33"/>
        <v>0.21574591569047322</v>
      </c>
      <c r="S26" s="37">
        <f t="shared" si="34"/>
        <v>0.21760988361295891</v>
      </c>
      <c r="T26" s="37">
        <f t="shared" si="35"/>
        <v>0.20437433179892639</v>
      </c>
      <c r="U26" s="37">
        <f t="shared" si="36"/>
        <v>0.21415575183476873</v>
      </c>
      <c r="V26" s="96">
        <f>K26/$K$17</f>
        <v>0.21604801230549678</v>
      </c>
      <c r="W26" s="78">
        <f>L26/$L$17</f>
        <v>0.21636681227481708</v>
      </c>
      <c r="Y26" s="145">
        <f t="shared" si="39"/>
        <v>-2.289708785833687E-2</v>
      </c>
      <c r="Z26" s="104">
        <f t="shared" si="40"/>
        <v>3.1879996932029919E-2</v>
      </c>
    </row>
    <row r="27" spans="1:29" ht="20.100000000000001" customHeight="1" thickBot="1" x14ac:dyDescent="0.3">
      <c r="A27" s="74" t="s">
        <v>20</v>
      </c>
      <c r="B27" s="100"/>
      <c r="C27" s="142">
        <f t="shared" ref="C27:E28" si="43">C7+C17</f>
        <v>147163289</v>
      </c>
      <c r="D27" s="84">
        <f t="shared" si="43"/>
        <v>155031652</v>
      </c>
      <c r="E27" s="84">
        <f t="shared" si="43"/>
        <v>148990336</v>
      </c>
      <c r="F27" s="84">
        <v>153690291</v>
      </c>
      <c r="G27" s="338">
        <f t="shared" ref="G27:L27" si="44">G7+G17</f>
        <v>138726042</v>
      </c>
      <c r="H27" s="338">
        <f t="shared" si="44"/>
        <v>137236262</v>
      </c>
      <c r="I27" s="338">
        <f t="shared" si="44"/>
        <v>148931223.74699998</v>
      </c>
      <c r="J27" s="337">
        <f t="shared" si="44"/>
        <v>154184669.05899999</v>
      </c>
      <c r="K27" s="173">
        <f t="shared" si="44"/>
        <v>36376313.081</v>
      </c>
      <c r="L27" s="169">
        <f t="shared" si="44"/>
        <v>36088743.974999994</v>
      </c>
      <c r="N27" s="146">
        <f t="shared" ref="N27:W27" si="45">N7+N17</f>
        <v>1</v>
      </c>
      <c r="O27" s="149">
        <f t="shared" si="45"/>
        <v>1</v>
      </c>
      <c r="P27" s="149">
        <f t="shared" si="45"/>
        <v>1</v>
      </c>
      <c r="Q27" s="149">
        <f t="shared" si="45"/>
        <v>1.0000000065065919</v>
      </c>
      <c r="R27" s="149">
        <f t="shared" si="45"/>
        <v>1</v>
      </c>
      <c r="S27" s="149">
        <f t="shared" si="45"/>
        <v>1</v>
      </c>
      <c r="T27" s="149">
        <f t="shared" si="45"/>
        <v>1</v>
      </c>
      <c r="U27" s="150">
        <f t="shared" si="45"/>
        <v>1</v>
      </c>
      <c r="V27" s="237">
        <f t="shared" si="45"/>
        <v>1</v>
      </c>
      <c r="W27" s="177">
        <f t="shared" si="45"/>
        <v>1</v>
      </c>
      <c r="Y27" s="240">
        <f t="shared" si="25"/>
        <v>-7.9053945175716206E-3</v>
      </c>
      <c r="Z27" s="239">
        <f t="shared" si="5"/>
        <v>0</v>
      </c>
      <c r="AC27" s="1"/>
    </row>
    <row r="28" spans="1:29" ht="20.100000000000001" customHeight="1" x14ac:dyDescent="0.25">
      <c r="A28" s="24"/>
      <c r="B28" t="s">
        <v>64</v>
      </c>
      <c r="C28" s="10">
        <f t="shared" si="43"/>
        <v>84387165</v>
      </c>
      <c r="D28" s="11">
        <f t="shared" si="43"/>
        <v>90262204</v>
      </c>
      <c r="E28" s="11">
        <f t="shared" ref="E28:J28" si="46">E8+E18</f>
        <v>88356524</v>
      </c>
      <c r="F28" s="11">
        <f t="shared" si="46"/>
        <v>93960729</v>
      </c>
      <c r="G28" s="11">
        <f t="shared" si="46"/>
        <v>84104245</v>
      </c>
      <c r="H28" s="11">
        <f t="shared" si="46"/>
        <v>81675568</v>
      </c>
      <c r="I28" s="11">
        <f t="shared" si="46"/>
        <v>90991678.034999996</v>
      </c>
      <c r="J28" s="12">
        <f t="shared" si="46"/>
        <v>94412921.472000003</v>
      </c>
      <c r="K28" s="212">
        <f t="shared" ref="K28:L28" si="47">K8+K18</f>
        <v>22984059.611000005</v>
      </c>
      <c r="L28" s="12">
        <f t="shared" si="47"/>
        <v>22800328.296999995</v>
      </c>
      <c r="M28" s="2"/>
      <c r="N28" s="77">
        <f t="shared" ref="N28:N36" si="48">C28/$C$27</f>
        <v>0.57342538056484993</v>
      </c>
      <c r="O28" s="18">
        <f t="shared" ref="O28:O36" si="49">D28/$D$27</f>
        <v>0.58221790734707513</v>
      </c>
      <c r="P28" s="18">
        <f t="shared" ref="P28:P36" si="50">E28/$E$27</f>
        <v>0.59303526907946569</v>
      </c>
      <c r="Q28" s="37">
        <f>F28/$F$27</f>
        <v>0.61136411668320678</v>
      </c>
      <c r="R28" s="37">
        <f>G28/$G$27</f>
        <v>0.60626140404121098</v>
      </c>
      <c r="S28" s="37">
        <f>H28/$H$27</f>
        <v>0.59514567658509965</v>
      </c>
      <c r="T28" s="37">
        <f>I28/$I$27</f>
        <v>0.61096441528993284</v>
      </c>
      <c r="U28" s="19">
        <f t="shared" ref="U28:U36" si="51">J28/$J$27</f>
        <v>0.61233663533611216</v>
      </c>
      <c r="V28" s="96">
        <f t="shared" ref="V28:V36" si="52">K28/$K$27</f>
        <v>0.63184137325354695</v>
      </c>
      <c r="W28" s="78">
        <f t="shared" ref="W28:W36" si="53">L28/$L$27</f>
        <v>0.63178503282892373</v>
      </c>
      <c r="Y28" s="107">
        <f t="shared" si="25"/>
        <v>-7.9938582265109519E-3</v>
      </c>
      <c r="Z28" s="108">
        <f t="shared" si="5"/>
        <v>-5.6340424623213536E-3</v>
      </c>
    </row>
    <row r="29" spans="1:29" ht="20.100000000000001" customHeight="1" x14ac:dyDescent="0.25">
      <c r="A29" s="24"/>
      <c r="B29" t="s">
        <v>65</v>
      </c>
      <c r="C29" s="10">
        <f t="shared" ref="C29:D29" si="54">C9+C19</f>
        <v>6052924</v>
      </c>
      <c r="D29" s="11">
        <f t="shared" si="54"/>
        <v>7273550</v>
      </c>
      <c r="E29" s="11">
        <f t="shared" ref="E29:J29" si="55">E9+E19</f>
        <v>7775921</v>
      </c>
      <c r="F29" s="11">
        <f t="shared" si="55"/>
        <v>8824868</v>
      </c>
      <c r="G29" s="11">
        <f t="shared" si="55"/>
        <v>4705754</v>
      </c>
      <c r="H29" s="11">
        <f t="shared" si="55"/>
        <v>4619775</v>
      </c>
      <c r="I29" s="11">
        <f t="shared" si="55"/>
        <v>8042612.8149999995</v>
      </c>
      <c r="J29" s="12">
        <f t="shared" si="55"/>
        <v>8287271.3770000022</v>
      </c>
      <c r="K29" s="212">
        <f t="shared" ref="K29:L29" si="56">K9+K19</f>
        <v>1795465.7350000001</v>
      </c>
      <c r="L29" s="12">
        <f t="shared" si="56"/>
        <v>1770654.7830000001</v>
      </c>
      <c r="M29" s="2"/>
      <c r="N29" s="77">
        <f t="shared" ref="N29:N35" si="57">C29/$C$27</f>
        <v>4.1130665406642279E-2</v>
      </c>
      <c r="O29" s="18">
        <f t="shared" si="49"/>
        <v>4.691654837039342E-2</v>
      </c>
      <c r="P29" s="18">
        <f t="shared" si="50"/>
        <v>5.2190774306328166E-2</v>
      </c>
      <c r="Q29" s="37">
        <f t="shared" ref="Q29:Q35" si="58">F29/$F$27</f>
        <v>5.7419814502140544E-2</v>
      </c>
      <c r="R29" s="37">
        <f t="shared" ref="R29:R35" si="59">G29/$G$27</f>
        <v>3.3921201327145198E-2</v>
      </c>
      <c r="S29" s="37">
        <f t="shared" ref="S29:S35" si="60">H29/$H$27</f>
        <v>3.366293232323684E-2</v>
      </c>
      <c r="T29" s="37">
        <f t="shared" ref="T29:T36" si="61">I29/$I$27</f>
        <v>5.4002193849306948E-2</v>
      </c>
      <c r="U29" s="19">
        <f t="shared" si="51"/>
        <v>5.3748997404072726E-2</v>
      </c>
      <c r="V29" s="96">
        <f t="shared" si="52"/>
        <v>4.9358100998361049E-2</v>
      </c>
      <c r="W29" s="78">
        <f t="shared" si="53"/>
        <v>4.9063907134773051E-2</v>
      </c>
      <c r="Y29" s="145">
        <f t="shared" ref="Y29:Y34" si="62">(L29-K29)/K29</f>
        <v>-1.3818671955886725E-2</v>
      </c>
      <c r="Z29" s="104">
        <f t="shared" ref="Z29:Z34" si="63">(W29-V29)*100</f>
        <v>-2.9419386358799787E-2</v>
      </c>
    </row>
    <row r="30" spans="1:29" ht="20.100000000000001" customHeight="1" x14ac:dyDescent="0.25">
      <c r="A30" s="24"/>
      <c r="B30" t="s">
        <v>72</v>
      </c>
      <c r="C30" s="10">
        <f t="shared" ref="C30:D30" si="64">C10+C20</f>
        <v>34002</v>
      </c>
      <c r="D30" s="11">
        <f t="shared" si="64"/>
        <v>46873</v>
      </c>
      <c r="E30" s="11">
        <f t="shared" ref="E30:J30" si="65">E10+E20</f>
        <v>70780</v>
      </c>
      <c r="F30" s="11">
        <f t="shared" si="65"/>
        <v>44134</v>
      </c>
      <c r="G30" s="11">
        <f t="shared" si="65"/>
        <v>39497</v>
      </c>
      <c r="H30" s="11">
        <f t="shared" si="65"/>
        <v>27136</v>
      </c>
      <c r="I30" s="11">
        <f t="shared" si="65"/>
        <v>13004.626</v>
      </c>
      <c r="J30" s="12">
        <f t="shared" si="65"/>
        <v>14415.353999999998</v>
      </c>
      <c r="K30" s="212">
        <f t="shared" ref="K30:L30" si="66">K10+K20</f>
        <v>2969.0279999999998</v>
      </c>
      <c r="L30" s="12">
        <f t="shared" si="66"/>
        <v>1890.3519999999999</v>
      </c>
      <c r="M30" s="2"/>
      <c r="N30" s="77">
        <f t="shared" si="57"/>
        <v>2.3104947049668072E-4</v>
      </c>
      <c r="O30" s="18">
        <f t="shared" si="49"/>
        <v>3.0234471087233205E-4</v>
      </c>
      <c r="P30" s="18">
        <f t="shared" si="50"/>
        <v>4.7506436927560188E-4</v>
      </c>
      <c r="Q30" s="37">
        <f t="shared" si="58"/>
        <v>2.8716192618829774E-4</v>
      </c>
      <c r="R30" s="37">
        <f t="shared" si="59"/>
        <v>2.8471222439979942E-4</v>
      </c>
      <c r="S30" s="37">
        <f t="shared" si="60"/>
        <v>1.9773199593559317E-4</v>
      </c>
      <c r="T30" s="37">
        <f t="shared" si="61"/>
        <v>8.731967463110274E-5</v>
      </c>
      <c r="U30" s="19">
        <f t="shared" si="51"/>
        <v>9.3494081402372428E-5</v>
      </c>
      <c r="V30" s="96">
        <f t="shared" si="52"/>
        <v>8.1619816537998084E-5</v>
      </c>
      <c r="W30" s="78">
        <f t="shared" si="53"/>
        <v>5.2380653682752618E-5</v>
      </c>
      <c r="Y30" s="145"/>
      <c r="Z30" s="104">
        <f t="shared" si="63"/>
        <v>-2.9239162855245466E-3</v>
      </c>
      <c r="AC30" s="1"/>
    </row>
    <row r="31" spans="1:29" ht="20.100000000000001" customHeight="1" x14ac:dyDescent="0.25">
      <c r="A31" s="24"/>
      <c r="B31" t="s">
        <v>66</v>
      </c>
      <c r="C31" s="10">
        <f t="shared" ref="C31:D31" si="67">C11+C21</f>
        <v>24801508</v>
      </c>
      <c r="D31" s="11">
        <f t="shared" si="67"/>
        <v>26136911</v>
      </c>
      <c r="E31" s="11">
        <f t="shared" ref="E31:J31" si="68">E11+E21</f>
        <v>24148872</v>
      </c>
      <c r="F31" s="11">
        <f t="shared" si="68"/>
        <v>23447965</v>
      </c>
      <c r="G31" s="11">
        <f t="shared" si="68"/>
        <v>21576777</v>
      </c>
      <c r="H31" s="11">
        <f t="shared" si="68"/>
        <v>21850146</v>
      </c>
      <c r="I31" s="11">
        <f t="shared" si="68"/>
        <v>23984899.09</v>
      </c>
      <c r="J31" s="12">
        <f t="shared" si="68"/>
        <v>24239032.203999992</v>
      </c>
      <c r="K31" s="212">
        <f t="shared" ref="K31:L31" si="69">K11+K21</f>
        <v>5114826.4639999997</v>
      </c>
      <c r="L31" s="12">
        <f t="shared" si="69"/>
        <v>5352433.7939999988</v>
      </c>
      <c r="M31" s="2"/>
      <c r="N31" s="77">
        <f t="shared" si="57"/>
        <v>0.16853053617196609</v>
      </c>
      <c r="O31" s="18">
        <f t="shared" si="49"/>
        <v>0.16859080492801559</v>
      </c>
      <c r="P31" s="18">
        <f t="shared" si="50"/>
        <v>0.16208347902510939</v>
      </c>
      <c r="Q31" s="37">
        <f t="shared" si="58"/>
        <v>0.15256633875460618</v>
      </c>
      <c r="R31" s="37">
        <f t="shared" si="59"/>
        <v>0.15553515900064388</v>
      </c>
      <c r="S31" s="37">
        <f t="shared" si="60"/>
        <v>0.15921554319222131</v>
      </c>
      <c r="T31" s="37">
        <f t="shared" si="61"/>
        <v>0.1610468140028504</v>
      </c>
      <c r="U31" s="19">
        <f t="shared" si="51"/>
        <v>0.15720779732467913</v>
      </c>
      <c r="V31" s="96">
        <f t="shared" si="52"/>
        <v>0.1406087101958545</v>
      </c>
      <c r="W31" s="78">
        <f t="shared" si="53"/>
        <v>0.14831310831177244</v>
      </c>
      <c r="Y31" s="145">
        <f t="shared" si="62"/>
        <v>4.645462200376993E-2</v>
      </c>
      <c r="Z31" s="104">
        <f t="shared" si="63"/>
        <v>0.77043981159179431</v>
      </c>
    </row>
    <row r="32" spans="1:29" ht="20.100000000000001" customHeight="1" x14ac:dyDescent="0.25">
      <c r="A32" s="24"/>
      <c r="B32" t="s">
        <v>67</v>
      </c>
      <c r="C32" s="10">
        <f t="shared" ref="C32:D32" si="70">C12+C22</f>
        <v>5853989</v>
      </c>
      <c r="D32" s="11">
        <f t="shared" si="70"/>
        <v>6863512</v>
      </c>
      <c r="E32" s="11">
        <f t="shared" ref="E32:J32" si="71">E12+E22</f>
        <v>5985805</v>
      </c>
      <c r="F32" s="11">
        <f t="shared" si="71"/>
        <v>5207311</v>
      </c>
      <c r="G32" s="11">
        <f t="shared" si="71"/>
        <v>4916725</v>
      </c>
      <c r="H32" s="11">
        <f t="shared" si="71"/>
        <v>5099760</v>
      </c>
      <c r="I32" s="11">
        <f t="shared" si="71"/>
        <v>5320977.8160000015</v>
      </c>
      <c r="J32" s="12">
        <f t="shared" si="71"/>
        <v>5956249.4380000001</v>
      </c>
      <c r="K32" s="212">
        <f t="shared" ref="K32:L32" si="72">K12+K22</f>
        <v>1436528.9110000001</v>
      </c>
      <c r="L32" s="12">
        <f t="shared" si="72"/>
        <v>1273339.2860000001</v>
      </c>
      <c r="M32" s="2"/>
      <c r="N32" s="77">
        <f t="shared" si="57"/>
        <v>3.9778867676707061E-2</v>
      </c>
      <c r="O32" s="18">
        <f t="shared" si="49"/>
        <v>4.4271682017553424E-2</v>
      </c>
      <c r="P32" s="18">
        <f t="shared" si="50"/>
        <v>4.0175793683692347E-2</v>
      </c>
      <c r="Q32" s="37">
        <f t="shared" si="58"/>
        <v>3.3881847487685475E-2</v>
      </c>
      <c r="R32" s="37">
        <f t="shared" si="59"/>
        <v>3.5441975631367036E-2</v>
      </c>
      <c r="S32" s="37">
        <f t="shared" si="60"/>
        <v>3.7160440875313262E-2</v>
      </c>
      <c r="T32" s="37">
        <f t="shared" si="61"/>
        <v>3.5727751925540632E-2</v>
      </c>
      <c r="U32" s="19">
        <f t="shared" si="51"/>
        <v>3.8630620504304443E-2</v>
      </c>
      <c r="V32" s="96">
        <f t="shared" si="52"/>
        <v>3.9490778183078834E-2</v>
      </c>
      <c r="W32" s="78">
        <f t="shared" si="53"/>
        <v>3.5283557856213815E-2</v>
      </c>
      <c r="Y32" s="145">
        <f t="shared" si="62"/>
        <v>-0.11359995872717941</v>
      </c>
      <c r="Z32" s="104">
        <f t="shared" si="63"/>
        <v>-0.42072203268650188</v>
      </c>
    </row>
    <row r="33" spans="1:29" ht="20.100000000000001" customHeight="1" x14ac:dyDescent="0.25">
      <c r="A33" s="24"/>
      <c r="B33" t="s">
        <v>82</v>
      </c>
      <c r="C33" s="10">
        <f t="shared" ref="C33:D33" si="73">C13+C23</f>
        <v>0</v>
      </c>
      <c r="D33" s="11">
        <f t="shared" si="73"/>
        <v>0</v>
      </c>
      <c r="E33" s="11">
        <f t="shared" ref="E33:J33" si="74">E13+E23</f>
        <v>0</v>
      </c>
      <c r="F33" s="11">
        <f t="shared" si="74"/>
        <v>0</v>
      </c>
      <c r="G33" s="11">
        <f t="shared" si="74"/>
        <v>0</v>
      </c>
      <c r="H33" s="11">
        <f t="shared" si="74"/>
        <v>21118</v>
      </c>
      <c r="I33" s="11">
        <f t="shared" si="74"/>
        <v>24396.605999999996</v>
      </c>
      <c r="J33" s="12">
        <f t="shared" si="74"/>
        <v>26426.669000000002</v>
      </c>
      <c r="K33" s="212">
        <f t="shared" ref="K33:L33" si="75">K13+K23</f>
        <v>3852.92</v>
      </c>
      <c r="L33" s="12">
        <f t="shared" si="75"/>
        <v>3944.5889999999995</v>
      </c>
      <c r="M33" s="2"/>
      <c r="N33" s="77">
        <f t="shared" si="57"/>
        <v>0</v>
      </c>
      <c r="O33" s="18">
        <f t="shared" si="49"/>
        <v>0</v>
      </c>
      <c r="P33" s="18">
        <f t="shared" si="50"/>
        <v>0</v>
      </c>
      <c r="Q33" s="37">
        <f t="shared" si="58"/>
        <v>0</v>
      </c>
      <c r="R33" s="37">
        <f t="shared" si="59"/>
        <v>0</v>
      </c>
      <c r="S33" s="37">
        <f t="shared" si="60"/>
        <v>1.5388061210819048E-4</v>
      </c>
      <c r="T33" s="37">
        <f t="shared" si="61"/>
        <v>1.6381122363866586E-4</v>
      </c>
      <c r="U33" s="19">
        <f t="shared" si="51"/>
        <v>1.7139621702523243E-4</v>
      </c>
      <c r="V33" s="96">
        <f t="shared" si="52"/>
        <v>1.059183758238668E-4</v>
      </c>
      <c r="W33" s="78">
        <f t="shared" si="53"/>
        <v>1.093024739994432E-4</v>
      </c>
      <c r="Y33" s="145">
        <f t="shared" si="62"/>
        <v>2.3792084964130947E-2</v>
      </c>
      <c r="Z33" s="104">
        <f t="shared" si="63"/>
        <v>3.3840981755763993E-4</v>
      </c>
    </row>
    <row r="34" spans="1:29" ht="20.100000000000001" customHeight="1" x14ac:dyDescent="0.25">
      <c r="A34" s="24"/>
      <c r="B34" t="s">
        <v>68</v>
      </c>
      <c r="C34" s="10">
        <f t="shared" ref="C34:D34" si="76">C14+C24</f>
        <v>0</v>
      </c>
      <c r="D34" s="11">
        <f t="shared" si="76"/>
        <v>0</v>
      </c>
      <c r="E34" s="11">
        <f t="shared" ref="E34:J34" si="77">E14+E24</f>
        <v>266</v>
      </c>
      <c r="F34" s="11">
        <f t="shared" si="77"/>
        <v>1385</v>
      </c>
      <c r="G34" s="11">
        <f t="shared" si="77"/>
        <v>576</v>
      </c>
      <c r="H34" s="11">
        <f t="shared" si="77"/>
        <v>1021</v>
      </c>
      <c r="I34" s="11">
        <f t="shared" si="77"/>
        <v>1179.998</v>
      </c>
      <c r="J34" s="12">
        <f t="shared" si="77"/>
        <v>6564.6020000000008</v>
      </c>
      <c r="K34" s="212">
        <f t="shared" ref="K34:L34" si="78">K14+K24</f>
        <v>110.571</v>
      </c>
      <c r="L34" s="12">
        <f t="shared" si="78"/>
        <v>491.15800000000002</v>
      </c>
      <c r="M34" s="2"/>
      <c r="N34" s="77">
        <f t="shared" si="57"/>
        <v>0</v>
      </c>
      <c r="O34" s="18">
        <f t="shared" si="49"/>
        <v>0</v>
      </c>
      <c r="P34" s="18">
        <f t="shared" si="50"/>
        <v>1.7853506954974583E-6</v>
      </c>
      <c r="Q34" s="37">
        <f t="shared" si="58"/>
        <v>9.0116297587073987E-6</v>
      </c>
      <c r="R34" s="37">
        <f t="shared" si="59"/>
        <v>4.1520682901051841E-6</v>
      </c>
      <c r="S34" s="37">
        <f t="shared" si="60"/>
        <v>7.4397246407075704E-6</v>
      </c>
      <c r="T34" s="37">
        <f t="shared" si="61"/>
        <v>7.9231068563872557E-6</v>
      </c>
      <c r="U34" s="19">
        <f t="shared" si="51"/>
        <v>4.2576230438890158E-5</v>
      </c>
      <c r="V34" s="96">
        <f t="shared" si="52"/>
        <v>3.0396428509340384E-6</v>
      </c>
      <c r="W34" s="78">
        <f t="shared" si="53"/>
        <v>1.3609728294790289E-5</v>
      </c>
      <c r="Y34" s="145">
        <f t="shared" si="62"/>
        <v>3.4420146331316528</v>
      </c>
      <c r="Z34" s="104">
        <f t="shared" si="63"/>
        <v>1.057008544385625E-3</v>
      </c>
      <c r="AC34" s="1"/>
    </row>
    <row r="35" spans="1:29" ht="20.100000000000001" customHeight="1" x14ac:dyDescent="0.25">
      <c r="A35" s="24"/>
      <c r="B35" t="s">
        <v>83</v>
      </c>
      <c r="C35" s="76">
        <f>C25</f>
        <v>0</v>
      </c>
      <c r="D35" s="11">
        <f t="shared" ref="D35:L35" si="79">D25</f>
        <v>0</v>
      </c>
      <c r="E35" s="11">
        <f t="shared" si="79"/>
        <v>0</v>
      </c>
      <c r="F35" s="11">
        <f t="shared" si="79"/>
        <v>0</v>
      </c>
      <c r="G35" s="11">
        <f t="shared" si="79"/>
        <v>0</v>
      </c>
      <c r="H35" s="11">
        <f t="shared" si="79"/>
        <v>0</v>
      </c>
      <c r="I35" s="11">
        <f t="shared" si="79"/>
        <v>0</v>
      </c>
      <c r="J35" s="212">
        <f t="shared" si="79"/>
        <v>266.99999999999994</v>
      </c>
      <c r="K35" s="10">
        <f t="shared" si="79"/>
        <v>0</v>
      </c>
      <c r="L35" s="12">
        <f t="shared" si="79"/>
        <v>40.186999999999998</v>
      </c>
      <c r="M35" s="2"/>
      <c r="N35" s="77">
        <f t="shared" si="57"/>
        <v>0</v>
      </c>
      <c r="O35" s="18">
        <f t="shared" si="49"/>
        <v>0</v>
      </c>
      <c r="P35" s="18">
        <f t="shared" si="50"/>
        <v>0</v>
      </c>
      <c r="Q35" s="37">
        <f t="shared" si="58"/>
        <v>0</v>
      </c>
      <c r="R35" s="37">
        <f t="shared" si="59"/>
        <v>0</v>
      </c>
      <c r="S35" s="37">
        <f t="shared" si="60"/>
        <v>0</v>
      </c>
      <c r="T35" s="37">
        <f t="shared" si="61"/>
        <v>0</v>
      </c>
      <c r="U35" s="19">
        <f t="shared" si="51"/>
        <v>1.7316896785492356E-6</v>
      </c>
      <c r="V35" s="96">
        <f t="shared" si="52"/>
        <v>0</v>
      </c>
      <c r="W35" s="78">
        <f t="shared" si="53"/>
        <v>1.1135605059527429E-6</v>
      </c>
      <c r="Y35" s="145"/>
      <c r="Z35" s="104"/>
      <c r="AC35" s="1"/>
    </row>
    <row r="36" spans="1:29" ht="20.100000000000001" customHeight="1" thickBot="1" x14ac:dyDescent="0.3">
      <c r="A36" s="31"/>
      <c r="B36" s="25" t="s">
        <v>70</v>
      </c>
      <c r="C36" s="214">
        <f t="shared" ref="C36:D36" si="80">C16+C26</f>
        <v>26033701</v>
      </c>
      <c r="D36" s="414">
        <f t="shared" si="80"/>
        <v>24448602</v>
      </c>
      <c r="E36" s="414">
        <f t="shared" ref="E36:J36" si="81">E16+E26</f>
        <v>22652168</v>
      </c>
      <c r="F36" s="414">
        <f t="shared" si="81"/>
        <v>22203900</v>
      </c>
      <c r="G36" s="414">
        <f t="shared" si="81"/>
        <v>23382468</v>
      </c>
      <c r="H36" s="414">
        <f t="shared" si="81"/>
        <v>23941738</v>
      </c>
      <c r="I36" s="414">
        <f t="shared" si="81"/>
        <v>20552474.761000007</v>
      </c>
      <c r="J36" s="423">
        <f t="shared" si="81"/>
        <v>21241520.943000007</v>
      </c>
      <c r="K36" s="422">
        <f t="shared" ref="K36:L36" si="82">K16+K26</f>
        <v>5038499.841</v>
      </c>
      <c r="L36" s="423">
        <f t="shared" si="82"/>
        <v>4885621.5290000001</v>
      </c>
      <c r="M36" s="2"/>
      <c r="N36" s="147">
        <f t="shared" si="48"/>
        <v>0.17690350070933791</v>
      </c>
      <c r="O36" s="80">
        <f t="shared" si="49"/>
        <v>0.15770071262609006</v>
      </c>
      <c r="P36" s="80">
        <f t="shared" si="50"/>
        <v>0.15203783418543335</v>
      </c>
      <c r="Q36" s="178">
        <f t="shared" ref="Q36" si="83">F36/$F$27</f>
        <v>0.14447171552300594</v>
      </c>
      <c r="R36" s="80">
        <f t="shared" ref="R36" si="84">G36/$G$27</f>
        <v>0.16855139570694305</v>
      </c>
      <c r="S36" s="80">
        <f t="shared" ref="S36" si="85">H36/$H$27</f>
        <v>0.17445635469144447</v>
      </c>
      <c r="T36" s="80">
        <f t="shared" si="61"/>
        <v>0.13799977092724325</v>
      </c>
      <c r="U36" s="94">
        <f t="shared" si="51"/>
        <v>0.13776675121228668</v>
      </c>
      <c r="V36" s="235">
        <f t="shared" si="52"/>
        <v>0.13851045953394597</v>
      </c>
      <c r="W36" s="236">
        <f t="shared" si="53"/>
        <v>0.13537798745183402</v>
      </c>
      <c r="Y36" s="109">
        <f t="shared" si="25"/>
        <v>-3.0342029735910023E-2</v>
      </c>
      <c r="Z36" s="106">
        <f t="shared" si="5"/>
        <v>-0.31324720821119534</v>
      </c>
    </row>
    <row r="37" spans="1:29" ht="20.100000000000001" customHeight="1" x14ac:dyDescent="0.25">
      <c r="C37" s="2"/>
      <c r="D37" s="2"/>
      <c r="E37" s="2"/>
      <c r="F37" s="2"/>
      <c r="G37" s="2"/>
      <c r="H37" s="2"/>
      <c r="I37" s="2"/>
      <c r="N37" s="172"/>
    </row>
    <row r="38" spans="1:29" ht="19.5" customHeight="1" x14ac:dyDescent="0.25"/>
    <row r="39" spans="1:29" x14ac:dyDescent="0.25">
      <c r="A39" s="1" t="s">
        <v>22</v>
      </c>
      <c r="N39" s="1" t="s">
        <v>24</v>
      </c>
      <c r="Y39" s="1" t="str">
        <f>Y3</f>
        <v>VARIAÇÃO (JAN-MAR)</v>
      </c>
    </row>
    <row r="40" spans="1:29" ht="15.75" thickBot="1" x14ac:dyDescent="0.3"/>
    <row r="41" spans="1:29" ht="24" customHeight="1" x14ac:dyDescent="0.25">
      <c r="A41" s="460" t="s">
        <v>78</v>
      </c>
      <c r="B41" s="482"/>
      <c r="C41" s="462">
        <v>2016</v>
      </c>
      <c r="D41" s="464">
        <v>2017</v>
      </c>
      <c r="E41" s="464">
        <v>2018</v>
      </c>
      <c r="F41" s="464">
        <v>2019</v>
      </c>
      <c r="G41" s="464">
        <v>2020</v>
      </c>
      <c r="H41" s="464">
        <v>2021</v>
      </c>
      <c r="I41" s="464">
        <v>2022</v>
      </c>
      <c r="J41" s="468">
        <v>2023</v>
      </c>
      <c r="K41" s="470" t="str">
        <f>K5</f>
        <v>janeiro - março</v>
      </c>
      <c r="L41" s="471"/>
      <c r="N41" s="499">
        <v>2016</v>
      </c>
      <c r="O41" s="464">
        <v>2017</v>
      </c>
      <c r="P41" s="464">
        <v>2018</v>
      </c>
      <c r="Q41" s="464">
        <v>2019</v>
      </c>
      <c r="R41" s="464">
        <v>2020</v>
      </c>
      <c r="S41" s="464">
        <v>2021</v>
      </c>
      <c r="T41" s="464">
        <v>2022</v>
      </c>
      <c r="U41" s="468">
        <v>2023</v>
      </c>
      <c r="V41" s="470" t="str">
        <f>K5</f>
        <v>janeiro - março</v>
      </c>
      <c r="W41" s="471"/>
      <c r="Y41" s="504" t="s">
        <v>90</v>
      </c>
      <c r="Z41" s="505"/>
    </row>
    <row r="42" spans="1:29" ht="20.25" customHeight="1" thickBot="1" x14ac:dyDescent="0.3">
      <c r="A42" s="461"/>
      <c r="B42" s="483"/>
      <c r="C42" s="493"/>
      <c r="D42" s="484"/>
      <c r="E42" s="484"/>
      <c r="F42" s="484"/>
      <c r="G42" s="484"/>
      <c r="H42" s="484"/>
      <c r="I42" s="484"/>
      <c r="J42" s="498"/>
      <c r="K42" s="166">
        <v>2023</v>
      </c>
      <c r="L42" s="168">
        <v>2024</v>
      </c>
      <c r="N42" s="500"/>
      <c r="O42" s="484"/>
      <c r="P42" s="484"/>
      <c r="Q42" s="484"/>
      <c r="R42" s="484"/>
      <c r="S42" s="484"/>
      <c r="T42" s="484"/>
      <c r="U42" s="498"/>
      <c r="V42" s="166">
        <v>2023</v>
      </c>
      <c r="W42" s="168">
        <v>2024</v>
      </c>
      <c r="Y42" s="130" t="s">
        <v>1</v>
      </c>
      <c r="Z42" s="38" t="s">
        <v>37</v>
      </c>
    </row>
    <row r="43" spans="1:29" ht="19.5" customHeight="1" thickBot="1" x14ac:dyDescent="0.3">
      <c r="A43" s="5" t="s">
        <v>36</v>
      </c>
      <c r="B43" s="6"/>
      <c r="C43" s="13">
        <v>209541598</v>
      </c>
      <c r="D43" s="14">
        <v>229381261</v>
      </c>
      <c r="E43" s="14">
        <v>222717428</v>
      </c>
      <c r="F43" s="36">
        <v>237232488</v>
      </c>
      <c r="G43" s="36">
        <v>134437905</v>
      </c>
      <c r="H43" s="36">
        <v>122048204</v>
      </c>
      <c r="I43" s="36">
        <v>230544071.02599993</v>
      </c>
      <c r="J43" s="15">
        <v>262071402.64400002</v>
      </c>
      <c r="K43" s="180">
        <v>60933104.745000005</v>
      </c>
      <c r="L43" s="179">
        <v>63729215.29900001</v>
      </c>
      <c r="M43" s="1"/>
      <c r="N43" s="134">
        <f t="shared" ref="N43:W43" si="86">C43/C62</f>
        <v>0.64469468516788675</v>
      </c>
      <c r="O43" s="21">
        <f t="shared" si="86"/>
        <v>0.65202228069943247</v>
      </c>
      <c r="P43" s="21">
        <f t="shared" si="86"/>
        <v>0.6319365208121398</v>
      </c>
      <c r="Q43" s="21">
        <f t="shared" si="86"/>
        <v>0.64386421520260562</v>
      </c>
      <c r="R43" s="21">
        <f t="shared" si="86"/>
        <v>0.48409786470985144</v>
      </c>
      <c r="S43" s="21">
        <f t="shared" si="86"/>
        <v>0.45557635531014251</v>
      </c>
      <c r="T43" s="21">
        <f t="shared" si="86"/>
        <v>0.61927715773857317</v>
      </c>
      <c r="U43" s="22">
        <f t="shared" si="86"/>
        <v>0.64376006769394289</v>
      </c>
      <c r="V43" s="20">
        <f t="shared" si="86"/>
        <v>0.65148521864055331</v>
      </c>
      <c r="W43" s="234">
        <f t="shared" si="86"/>
        <v>0.66233292841288383</v>
      </c>
      <c r="X43" s="1"/>
      <c r="Y43" s="64">
        <f>(L43-K43)/K43</f>
        <v>4.5888200932834397E-2</v>
      </c>
      <c r="Z43" s="101">
        <f>(W43-V43)*100</f>
        <v>1.0847709772330516</v>
      </c>
    </row>
    <row r="44" spans="1:29" ht="19.5" customHeight="1" x14ac:dyDescent="0.25">
      <c r="A44" s="24"/>
      <c r="B44" s="143" t="s">
        <v>64</v>
      </c>
      <c r="C44" s="10">
        <v>132183304</v>
      </c>
      <c r="D44" s="11">
        <v>140122384</v>
      </c>
      <c r="E44" s="11">
        <v>140440479</v>
      </c>
      <c r="F44" s="35">
        <v>149905730</v>
      </c>
      <c r="G44" s="35">
        <v>84697491</v>
      </c>
      <c r="H44" s="35">
        <v>75095465</v>
      </c>
      <c r="I44" s="35">
        <v>140159235.65399995</v>
      </c>
      <c r="J44" s="12">
        <v>161972222.30100003</v>
      </c>
      <c r="K44" s="10">
        <v>38616803.137999997</v>
      </c>
      <c r="L44" s="161">
        <v>39856583.835999995</v>
      </c>
      <c r="N44" s="77">
        <f t="shared" ref="N44:N51" si="87">C44/$C$43</f>
        <v>0.63082130355806487</v>
      </c>
      <c r="O44" s="18">
        <f t="shared" ref="O44:O51" si="88">D44/$D$43</f>
        <v>0.6108711033723021</v>
      </c>
      <c r="P44" s="18">
        <f t="shared" ref="P44:P51" si="89">E44/$E$43</f>
        <v>0.63057696140420583</v>
      </c>
      <c r="Q44" s="37">
        <f>F44/$F$43</f>
        <v>0.63189376490457749</v>
      </c>
      <c r="R44" s="37">
        <f>G44/$F$43</f>
        <v>0.35702315359100395</v>
      </c>
      <c r="S44" s="37">
        <f>H44/$F$43</f>
        <v>0.31654798056158312</v>
      </c>
      <c r="T44" s="37">
        <f>I44/$I$43</f>
        <v>0.60794985978274541</v>
      </c>
      <c r="U44" s="19">
        <f>J44/$J$43</f>
        <v>0.61804615332648272</v>
      </c>
      <c r="V44" s="96">
        <f>K44/$K$43</f>
        <v>0.63375735242128428</v>
      </c>
      <c r="W44" s="78">
        <f>L44/$L$43</f>
        <v>0.62540521876824984</v>
      </c>
      <c r="Y44" s="107">
        <f t="shared" ref="Y44:Y63" si="90">(L44-K44)/K44</f>
        <v>3.2104695294676543E-2</v>
      </c>
      <c r="Z44" s="108">
        <f t="shared" ref="Z44:Z63" si="91">(W44-V44)*100</f>
        <v>-0.83521336530344437</v>
      </c>
    </row>
    <row r="45" spans="1:29" ht="19.5" customHeight="1" x14ac:dyDescent="0.25">
      <c r="A45" s="24"/>
      <c r="B45" s="143" t="s">
        <v>65</v>
      </c>
      <c r="C45" s="10">
        <v>28920922</v>
      </c>
      <c r="D45" s="11">
        <v>35755277</v>
      </c>
      <c r="E45" s="11">
        <v>35929448</v>
      </c>
      <c r="F45" s="35">
        <v>39169486</v>
      </c>
      <c r="G45" s="35">
        <v>19125156</v>
      </c>
      <c r="H45" s="35">
        <v>19161774</v>
      </c>
      <c r="I45" s="35">
        <v>35534935.039999984</v>
      </c>
      <c r="J45" s="12">
        <v>37915984.349999994</v>
      </c>
      <c r="K45" s="10">
        <v>8018035.4980000006</v>
      </c>
      <c r="L45" s="161">
        <v>8223491.0899999999</v>
      </c>
      <c r="N45" s="77">
        <f t="shared" si="87"/>
        <v>0.13801995535034528</v>
      </c>
      <c r="O45" s="18">
        <f t="shared" si="88"/>
        <v>0.15587706181456557</v>
      </c>
      <c r="P45" s="18">
        <f t="shared" si="89"/>
        <v>0.16132301958874992</v>
      </c>
      <c r="Q45" s="37">
        <f t="shared" ref="Q45:Q51" si="92">F45/$F$43</f>
        <v>0.16511012606334086</v>
      </c>
      <c r="R45" s="37">
        <f t="shared" ref="R45:S50" si="93">G45/$F$43</f>
        <v>8.0617777780925187E-2</v>
      </c>
      <c r="S45" s="37">
        <f t="shared" si="93"/>
        <v>8.0772132693731222E-2</v>
      </c>
      <c r="T45" s="37">
        <f t="shared" ref="T45:T51" si="94">I45/$I$43</f>
        <v>0.15413510693143126</v>
      </c>
      <c r="U45" s="19">
        <f t="shared" ref="U45:U51" si="95">J45/$J$43</f>
        <v>0.14467806852434556</v>
      </c>
      <c r="V45" s="96">
        <f t="shared" ref="V45:V51" si="96">K45/$K$43</f>
        <v>0.13158750947542908</v>
      </c>
      <c r="W45" s="78">
        <f t="shared" ref="W45:W51" si="97">L45/$L$43</f>
        <v>0.12903800951286837</v>
      </c>
      <c r="Y45" s="145">
        <f t="shared" si="90"/>
        <v>2.5624180892096025E-2</v>
      </c>
      <c r="Z45" s="104">
        <f t="shared" si="91"/>
        <v>-0.25494999625607084</v>
      </c>
    </row>
    <row r="46" spans="1:29" ht="19.5" customHeight="1" x14ac:dyDescent="0.25">
      <c r="A46" s="24"/>
      <c r="B46" s="143" t="s">
        <v>72</v>
      </c>
      <c r="C46" s="10">
        <v>40804</v>
      </c>
      <c r="D46" s="11">
        <v>80734</v>
      </c>
      <c r="E46" s="11">
        <v>122357</v>
      </c>
      <c r="F46" s="35">
        <v>61080</v>
      </c>
      <c r="G46" s="35">
        <v>51146</v>
      </c>
      <c r="H46" s="35">
        <v>36639</v>
      </c>
      <c r="I46" s="35">
        <v>21103.884999999998</v>
      </c>
      <c r="J46" s="12">
        <v>27815.938000000002</v>
      </c>
      <c r="K46" s="10">
        <v>5805.21</v>
      </c>
      <c r="L46" s="161">
        <v>3779.7799999999997</v>
      </c>
      <c r="N46" s="77">
        <f t="shared" si="87"/>
        <v>1.9472983116221152E-4</v>
      </c>
      <c r="O46" s="18">
        <f t="shared" si="88"/>
        <v>3.5196423477678939E-4</v>
      </c>
      <c r="P46" s="18">
        <f t="shared" si="89"/>
        <v>5.4938224232725966E-4</v>
      </c>
      <c r="Q46" s="37">
        <f t="shared" si="92"/>
        <v>2.5746895172300347E-4</v>
      </c>
      <c r="R46" s="37">
        <f t="shared" si="93"/>
        <v>2.1559441723681622E-4</v>
      </c>
      <c r="S46" s="37">
        <f t="shared" si="93"/>
        <v>1.5444343356547355E-4</v>
      </c>
      <c r="T46" s="37">
        <f t="shared" si="94"/>
        <v>9.1539482694482209E-5</v>
      </c>
      <c r="U46" s="19">
        <f t="shared" si="95"/>
        <v>1.0613877637685407E-4</v>
      </c>
      <c r="V46" s="96">
        <f t="shared" si="96"/>
        <v>9.5271856313482189E-5</v>
      </c>
      <c r="W46" s="78">
        <f t="shared" si="97"/>
        <v>5.9310003775604456E-5</v>
      </c>
      <c r="Y46" s="145">
        <f t="shared" si="90"/>
        <v>-0.3488986617193866</v>
      </c>
      <c r="Z46" s="104">
        <f t="shared" si="91"/>
        <v>-3.5961852537877734E-3</v>
      </c>
    </row>
    <row r="47" spans="1:29" ht="19.5" customHeight="1" x14ac:dyDescent="0.25">
      <c r="A47" s="24"/>
      <c r="B47" s="143" t="s">
        <v>66</v>
      </c>
      <c r="C47" s="10">
        <v>40393076</v>
      </c>
      <c r="D47" s="11">
        <v>43585944</v>
      </c>
      <c r="E47" s="11">
        <v>36137872</v>
      </c>
      <c r="F47" s="35">
        <v>38548621</v>
      </c>
      <c r="G47" s="35">
        <v>24892469</v>
      </c>
      <c r="H47" s="35">
        <v>22933745</v>
      </c>
      <c r="I47" s="35">
        <v>44810041.668000013</v>
      </c>
      <c r="J47" s="12">
        <v>50573948.46100001</v>
      </c>
      <c r="K47" s="10">
        <v>11314465.229000006</v>
      </c>
      <c r="L47" s="161">
        <v>13041856.409</v>
      </c>
      <c r="N47" s="77">
        <f t="shared" si="87"/>
        <v>0.1927687694736393</v>
      </c>
      <c r="O47" s="18">
        <f t="shared" si="88"/>
        <v>0.19001527766472606</v>
      </c>
      <c r="P47" s="18">
        <f t="shared" si="89"/>
        <v>0.16225884217736206</v>
      </c>
      <c r="Q47" s="37">
        <f t="shared" si="92"/>
        <v>0.16249300981069675</v>
      </c>
      <c r="R47" s="37">
        <f t="shared" si="93"/>
        <v>0.10492858381184283</v>
      </c>
      <c r="S47" s="37">
        <f t="shared" si="93"/>
        <v>9.6672024954693389E-2</v>
      </c>
      <c r="T47" s="37">
        <f t="shared" si="94"/>
        <v>0.19436648909937265</v>
      </c>
      <c r="U47" s="19">
        <f t="shared" si="95"/>
        <v>0.19297774557150016</v>
      </c>
      <c r="V47" s="96">
        <f t="shared" si="96"/>
        <v>0.18568666862373262</v>
      </c>
      <c r="W47" s="78">
        <f t="shared" si="97"/>
        <v>0.2046448610391825</v>
      </c>
      <c r="Y47" s="145">
        <f t="shared" si="90"/>
        <v>0.15267104056960051</v>
      </c>
      <c r="Z47" s="104">
        <f t="shared" si="91"/>
        <v>1.8958192415449882</v>
      </c>
    </row>
    <row r="48" spans="1:29" ht="19.5" customHeight="1" x14ac:dyDescent="0.25">
      <c r="A48" s="24"/>
      <c r="B48" t="s">
        <v>67</v>
      </c>
      <c r="C48" s="10">
        <v>7382149</v>
      </c>
      <c r="D48" s="11">
        <v>9249131</v>
      </c>
      <c r="E48" s="11">
        <v>9711674</v>
      </c>
      <c r="F48" s="35">
        <v>8790522</v>
      </c>
      <c r="G48" s="35">
        <v>5187559</v>
      </c>
      <c r="H48" s="35">
        <v>4125921</v>
      </c>
      <c r="I48" s="35">
        <v>8978510.7919999994</v>
      </c>
      <c r="J48" s="12">
        <v>10435186.260999998</v>
      </c>
      <c r="K48" s="10">
        <v>2649731.8619999997</v>
      </c>
      <c r="L48" s="161">
        <v>2414551.0010000006</v>
      </c>
      <c r="N48" s="77">
        <f t="shared" si="87"/>
        <v>3.5229992853256759E-2</v>
      </c>
      <c r="O48" s="18">
        <f t="shared" si="88"/>
        <v>4.0322086292829303E-2</v>
      </c>
      <c r="P48" s="18">
        <f t="shared" si="89"/>
        <v>4.3605361678296678E-2</v>
      </c>
      <c r="Q48" s="37">
        <f t="shared" si="92"/>
        <v>3.7054461107367383E-2</v>
      </c>
      <c r="R48" s="37">
        <f t="shared" si="93"/>
        <v>2.1866983918324038E-2</v>
      </c>
      <c r="S48" s="37">
        <f t="shared" si="93"/>
        <v>1.7391888584838346E-2</v>
      </c>
      <c r="T48" s="37">
        <f t="shared" si="94"/>
        <v>3.8944878313471938E-2</v>
      </c>
      <c r="U48" s="19">
        <f t="shared" si="95"/>
        <v>3.9818103599709588E-2</v>
      </c>
      <c r="V48" s="96">
        <f t="shared" si="96"/>
        <v>4.3485915793867846E-2</v>
      </c>
      <c r="W48" s="78">
        <f t="shared" si="97"/>
        <v>3.7887662505674817E-2</v>
      </c>
      <c r="Y48" s="145">
        <f t="shared" si="90"/>
        <v>-8.8756475465591511E-2</v>
      </c>
      <c r="Z48" s="104">
        <f t="shared" si="91"/>
        <v>-0.55982532881930291</v>
      </c>
    </row>
    <row r="49" spans="1:26" ht="19.5" customHeight="1" x14ac:dyDescent="0.25">
      <c r="A49" s="24"/>
      <c r="B49" s="143" t="s">
        <v>82</v>
      </c>
      <c r="C49" s="10"/>
      <c r="D49" s="11"/>
      <c r="E49" s="11"/>
      <c r="F49" s="35">
        <v>0</v>
      </c>
      <c r="G49" s="35">
        <v>0</v>
      </c>
      <c r="H49" s="35">
        <v>39775</v>
      </c>
      <c r="I49" s="35">
        <v>42511.266000000003</v>
      </c>
      <c r="J49" s="12">
        <v>62615.915000000001</v>
      </c>
      <c r="K49" s="10">
        <v>8316.17</v>
      </c>
      <c r="L49" s="161">
        <v>5631.7</v>
      </c>
      <c r="N49" s="77">
        <f t="shared" ref="N49" si="98">C49/$C$43</f>
        <v>0</v>
      </c>
      <c r="O49" s="18">
        <f t="shared" ref="O49" si="99">D49/$D$43</f>
        <v>0</v>
      </c>
      <c r="P49" s="18">
        <f t="shared" ref="P49" si="100">E49/$E$43</f>
        <v>0</v>
      </c>
      <c r="Q49" s="37">
        <f t="shared" si="92"/>
        <v>0</v>
      </c>
      <c r="R49" s="37">
        <f t="shared" si="93"/>
        <v>0</v>
      </c>
      <c r="S49" s="37">
        <f t="shared" si="93"/>
        <v>1.6766253364083929E-4</v>
      </c>
      <c r="T49" s="37">
        <f t="shared" si="94"/>
        <v>1.8439539915648378E-4</v>
      </c>
      <c r="U49" s="19">
        <f t="shared" si="95"/>
        <v>2.3892692742617927E-4</v>
      </c>
      <c r="V49" s="96"/>
      <c r="W49" s="78"/>
      <c r="Y49" s="145">
        <f t="shared" si="90"/>
        <v>-0.3228012414368634</v>
      </c>
      <c r="Z49" s="104">
        <f t="shared" ref="Z49:Z50" si="101">(W49-V49)*100</f>
        <v>0</v>
      </c>
    </row>
    <row r="50" spans="1:26" ht="19.5" customHeight="1" x14ac:dyDescent="0.25">
      <c r="A50" s="24"/>
      <c r="B50" t="s">
        <v>68</v>
      </c>
      <c r="C50" s="10">
        <v>0</v>
      </c>
      <c r="D50" s="11">
        <v>0</v>
      </c>
      <c r="E50" s="11">
        <v>0</v>
      </c>
      <c r="F50" s="35">
        <v>4200</v>
      </c>
      <c r="G50" s="35">
        <v>1939</v>
      </c>
      <c r="H50" s="35">
        <v>0</v>
      </c>
      <c r="I50" s="35"/>
      <c r="J50" s="12">
        <v>612.71299999999997</v>
      </c>
      <c r="K50" s="10"/>
      <c r="L50" s="161"/>
      <c r="N50" s="77">
        <f t="shared" si="87"/>
        <v>0</v>
      </c>
      <c r="O50" s="18">
        <f t="shared" si="88"/>
        <v>0</v>
      </c>
      <c r="P50" s="18">
        <f t="shared" si="89"/>
        <v>0</v>
      </c>
      <c r="Q50" s="37">
        <f t="shared" si="92"/>
        <v>1.7704151886650533E-5</v>
      </c>
      <c r="R50" s="37">
        <f t="shared" si="93"/>
        <v>8.1734167876703296E-6</v>
      </c>
      <c r="S50" s="37">
        <f t="shared" si="93"/>
        <v>0</v>
      </c>
      <c r="T50" s="37">
        <f t="shared" si="94"/>
        <v>0</v>
      </c>
      <c r="U50" s="19">
        <f t="shared" si="95"/>
        <v>2.337962073764738E-6</v>
      </c>
      <c r="V50" s="96">
        <f t="shared" si="96"/>
        <v>0</v>
      </c>
      <c r="W50" s="78">
        <f t="shared" si="97"/>
        <v>0</v>
      </c>
      <c r="Y50" s="145"/>
      <c r="Z50" s="104">
        <f t="shared" si="101"/>
        <v>0</v>
      </c>
    </row>
    <row r="51" spans="1:26" ht="19.5" customHeight="1" thickBot="1" x14ac:dyDescent="0.3">
      <c r="A51" s="24"/>
      <c r="B51" t="s">
        <v>70</v>
      </c>
      <c r="C51" s="10">
        <v>621343</v>
      </c>
      <c r="D51" s="11">
        <v>587791</v>
      </c>
      <c r="E51" s="11">
        <v>375598</v>
      </c>
      <c r="F51" s="35">
        <v>752849</v>
      </c>
      <c r="G51" s="35">
        <v>482145</v>
      </c>
      <c r="H51" s="35">
        <v>654885</v>
      </c>
      <c r="I51" s="35">
        <v>997732.72100000002</v>
      </c>
      <c r="J51" s="12">
        <v>1083016.7050000001</v>
      </c>
      <c r="K51" s="10">
        <v>319947.63800000004</v>
      </c>
      <c r="L51" s="161">
        <v>183321.48300000001</v>
      </c>
      <c r="N51" s="77">
        <f t="shared" si="87"/>
        <v>2.9652489335315656E-3</v>
      </c>
      <c r="O51" s="18">
        <f t="shared" si="88"/>
        <v>2.5625066208002055E-3</v>
      </c>
      <c r="P51" s="18">
        <f t="shared" si="89"/>
        <v>1.686432909058199E-3</v>
      </c>
      <c r="Q51" s="37">
        <f t="shared" si="92"/>
        <v>3.1734650104078494E-3</v>
      </c>
      <c r="R51" s="37">
        <f>G51/$F$43</f>
        <v>2.0323734074736005E-3</v>
      </c>
      <c r="S51" s="37">
        <f>H51/$F$43</f>
        <v>2.7605198829259844E-3</v>
      </c>
      <c r="T51" s="37">
        <f t="shared" si="94"/>
        <v>4.3277309911278492E-3</v>
      </c>
      <c r="U51" s="19">
        <f t="shared" si="95"/>
        <v>4.1325253120851916E-3</v>
      </c>
      <c r="V51" s="96">
        <f t="shared" si="96"/>
        <v>5.2508015033692181E-3</v>
      </c>
      <c r="W51" s="78">
        <f t="shared" si="97"/>
        <v>2.8765689666804439E-3</v>
      </c>
      <c r="Y51" s="109">
        <f t="shared" si="90"/>
        <v>-0.42702660927285863</v>
      </c>
      <c r="Z51" s="106">
        <f t="shared" si="91"/>
        <v>-0.23742325366887743</v>
      </c>
    </row>
    <row r="52" spans="1:26" ht="19.5" customHeight="1" thickBot="1" x14ac:dyDescent="0.3">
      <c r="A52" s="5" t="s">
        <v>35</v>
      </c>
      <c r="B52" s="6"/>
      <c r="C52" s="13">
        <v>115482949</v>
      </c>
      <c r="D52" s="14">
        <v>122418467</v>
      </c>
      <c r="E52" s="14">
        <v>129718965</v>
      </c>
      <c r="F52" s="36">
        <v>131218627</v>
      </c>
      <c r="G52" s="36">
        <v>143270209</v>
      </c>
      <c r="H52" s="36">
        <v>145850256</v>
      </c>
      <c r="I52" s="36">
        <v>141735235.81600004</v>
      </c>
      <c r="J52" s="15">
        <v>145023438.73500001</v>
      </c>
      <c r="K52" s="13">
        <v>32596422.865999997</v>
      </c>
      <c r="L52" s="160">
        <v>32490091.585999999</v>
      </c>
      <c r="M52" s="1"/>
      <c r="N52" s="134">
        <f t="shared" ref="N52:T52" si="102">C52/C62</f>
        <v>0.35530531483211331</v>
      </c>
      <c r="O52" s="21">
        <f t="shared" si="102"/>
        <v>0.34797771930056753</v>
      </c>
      <c r="P52" s="21">
        <f t="shared" si="102"/>
        <v>0.36806347918786014</v>
      </c>
      <c r="Q52" s="21">
        <f t="shared" si="102"/>
        <v>0.35613578479739438</v>
      </c>
      <c r="R52" s="21">
        <f t="shared" si="102"/>
        <v>0.51590213529014861</v>
      </c>
      <c r="S52" s="21">
        <f t="shared" si="102"/>
        <v>0.54442364468985749</v>
      </c>
      <c r="T52" s="21">
        <f t="shared" si="102"/>
        <v>0.38072284226142672</v>
      </c>
      <c r="U52" s="22">
        <f>J52/J62</f>
        <v>0.35623993230605705</v>
      </c>
      <c r="V52" s="20">
        <f>K52/K62</f>
        <v>0.34851478135944669</v>
      </c>
      <c r="W52" s="234">
        <f>L52/L62</f>
        <v>0.33766707158711617</v>
      </c>
      <c r="X52" s="1"/>
      <c r="Y52" s="64">
        <f t="shared" si="90"/>
        <v>-3.2620536442637483E-3</v>
      </c>
      <c r="Z52" s="101">
        <f t="shared" si="91"/>
        <v>-1.0847709772330516</v>
      </c>
    </row>
    <row r="53" spans="1:26" ht="19.5" customHeight="1" x14ac:dyDescent="0.25">
      <c r="A53" s="24"/>
      <c r="B53" t="s">
        <v>64</v>
      </c>
      <c r="C53" s="10">
        <v>57074085</v>
      </c>
      <c r="D53" s="11">
        <v>61969326</v>
      </c>
      <c r="E53" s="11">
        <v>67200356</v>
      </c>
      <c r="F53" s="35">
        <v>70047222</v>
      </c>
      <c r="G53" s="35">
        <v>80419122</v>
      </c>
      <c r="H53" s="35">
        <v>80164986</v>
      </c>
      <c r="I53" s="35">
        <v>75814497.912999988</v>
      </c>
      <c r="J53" s="12">
        <v>74680448.86300002</v>
      </c>
      <c r="K53" s="10">
        <v>18316833.675999999</v>
      </c>
      <c r="L53" s="161">
        <v>17507645.256999999</v>
      </c>
      <c r="N53" s="77">
        <f t="shared" ref="N53" si="103">C53/$C$52</f>
        <v>0.49422088277291915</v>
      </c>
      <c r="O53" s="18">
        <f t="shared" ref="O53" si="104">D53/$D$52</f>
        <v>0.5062089692725853</v>
      </c>
      <c r="P53" s="18">
        <f t="shared" ref="P53" si="105">E53/$E$52</f>
        <v>0.51804573063005865</v>
      </c>
      <c r="Q53" s="37">
        <f>F53/$F$52</f>
        <v>0.53382072043780793</v>
      </c>
      <c r="R53" s="37">
        <f>G53/$F$52</f>
        <v>0.612863614248913</v>
      </c>
      <c r="S53" s="37">
        <f>H53/$F$52</f>
        <v>0.6109268770202877</v>
      </c>
      <c r="T53" s="37">
        <f>I53/$I$52</f>
        <v>0.53490225967113769</v>
      </c>
      <c r="U53" s="19">
        <f>J53/$J$52</f>
        <v>0.51495433782578359</v>
      </c>
      <c r="V53" s="96">
        <f>K53/$K$52</f>
        <v>0.56192772290684523</v>
      </c>
      <c r="W53" s="78">
        <f>L53/$L$52</f>
        <v>0.53886106201510542</v>
      </c>
      <c r="Y53" s="107">
        <f t="shared" si="90"/>
        <v>-4.4177308879550251E-2</v>
      </c>
      <c r="Z53" s="108">
        <f t="shared" si="91"/>
        <v>-2.306666089173981</v>
      </c>
    </row>
    <row r="54" spans="1:26" ht="19.5" customHeight="1" x14ac:dyDescent="0.25">
      <c r="A54" s="24"/>
      <c r="B54" t="s">
        <v>65</v>
      </c>
      <c r="C54" s="10">
        <v>205712</v>
      </c>
      <c r="D54" s="11">
        <v>156591</v>
      </c>
      <c r="E54" s="11">
        <v>30322</v>
      </c>
      <c r="F54" s="35">
        <v>58813</v>
      </c>
      <c r="G54" s="35">
        <v>38687</v>
      </c>
      <c r="H54" s="35">
        <v>25946</v>
      </c>
      <c r="I54" s="35">
        <v>67556.377000000008</v>
      </c>
      <c r="J54" s="12">
        <v>51853.810999999994</v>
      </c>
      <c r="K54" s="10">
        <v>11214.990000000002</v>
      </c>
      <c r="L54" s="161">
        <v>13811.503999999999</v>
      </c>
      <c r="N54" s="77">
        <f t="shared" ref="N54:N61" si="106">C54/$C$52</f>
        <v>1.7813192491300165E-3</v>
      </c>
      <c r="O54" s="18">
        <f t="shared" ref="O54:O61" si="107">D54/$D$52</f>
        <v>1.2791452453002864E-3</v>
      </c>
      <c r="P54" s="18">
        <f t="shared" ref="P54:P61" si="108">E54/$E$52</f>
        <v>2.3375147959282593E-4</v>
      </c>
      <c r="Q54" s="37">
        <f t="shared" ref="Q54:Q61" si="109">F54/$F$52</f>
        <v>4.4820618341022574E-4</v>
      </c>
      <c r="R54" s="37">
        <f t="shared" ref="R54:S59" si="110">G54/$F$52</f>
        <v>2.9482856881287139E-4</v>
      </c>
      <c r="S54" s="37">
        <f t="shared" si="110"/>
        <v>1.9773107365313311E-4</v>
      </c>
      <c r="T54" s="37">
        <f t="shared" ref="T54:T61" si="111">I54/$I$52</f>
        <v>4.7663784246072268E-4</v>
      </c>
      <c r="U54" s="19">
        <f t="shared" ref="U54:U61" si="112">J54/$J$52</f>
        <v>3.5755469220911235E-4</v>
      </c>
      <c r="V54" s="96">
        <f t="shared" ref="V54:V61" si="113">K54/$K$52</f>
        <v>3.4405585073256308E-4</v>
      </c>
      <c r="W54" s="78">
        <f t="shared" ref="W54:W61" si="114">L54/$L$52</f>
        <v>4.2509895558285791E-4</v>
      </c>
      <c r="Y54" s="145">
        <f t="shared" si="90"/>
        <v>0.23152174009963425</v>
      </c>
      <c r="Z54" s="104">
        <f t="shared" si="91"/>
        <v>8.1043104850294836E-3</v>
      </c>
    </row>
    <row r="55" spans="1:26" ht="19.5" customHeight="1" x14ac:dyDescent="0.25">
      <c r="A55" s="24"/>
      <c r="B55" t="s">
        <v>72</v>
      </c>
      <c r="C55" s="10">
        <v>0</v>
      </c>
      <c r="D55" s="11">
        <v>0</v>
      </c>
      <c r="E55" s="11">
        <v>0</v>
      </c>
      <c r="F55" s="35">
        <v>236</v>
      </c>
      <c r="G55" s="35">
        <v>2490</v>
      </c>
      <c r="H55" s="35">
        <v>172</v>
      </c>
      <c r="I55" s="35"/>
      <c r="J55" s="12">
        <v>0</v>
      </c>
      <c r="K55" s="10"/>
      <c r="L55" s="161"/>
      <c r="N55" s="77">
        <f t="shared" si="106"/>
        <v>0</v>
      </c>
      <c r="O55" s="18">
        <f t="shared" si="107"/>
        <v>0</v>
      </c>
      <c r="P55" s="18">
        <f t="shared" si="108"/>
        <v>0</v>
      </c>
      <c r="Q55" s="37">
        <f t="shared" si="109"/>
        <v>1.7985251438425736E-6</v>
      </c>
      <c r="R55" s="37">
        <f t="shared" si="110"/>
        <v>1.8975964441389866E-5</v>
      </c>
      <c r="S55" s="37">
        <f t="shared" si="110"/>
        <v>1.310789511614079E-6</v>
      </c>
      <c r="T55" s="37">
        <f t="shared" si="111"/>
        <v>0</v>
      </c>
      <c r="U55" s="19">
        <f t="shared" si="112"/>
        <v>0</v>
      </c>
      <c r="V55" s="96">
        <f t="shared" si="113"/>
        <v>0</v>
      </c>
      <c r="W55" s="78">
        <f t="shared" si="114"/>
        <v>0</v>
      </c>
      <c r="Y55" s="145"/>
      <c r="Z55" s="104">
        <f t="shared" si="91"/>
        <v>0</v>
      </c>
    </row>
    <row r="56" spans="1:26" ht="19.5" customHeight="1" x14ac:dyDescent="0.25">
      <c r="A56" s="24"/>
      <c r="B56" t="s">
        <v>66</v>
      </c>
      <c r="C56" s="10">
        <v>33584523</v>
      </c>
      <c r="D56" s="11">
        <v>36099866</v>
      </c>
      <c r="E56" s="11">
        <v>36111331</v>
      </c>
      <c r="F56" s="35">
        <v>35650257</v>
      </c>
      <c r="G56" s="35">
        <v>37467931</v>
      </c>
      <c r="H56" s="35">
        <v>40130594</v>
      </c>
      <c r="I56" s="35">
        <v>42218160.987000048</v>
      </c>
      <c r="J56" s="12">
        <v>45253101.180999972</v>
      </c>
      <c r="K56" s="10">
        <v>8440772.4400000013</v>
      </c>
      <c r="L56" s="161">
        <v>9131106.1459999979</v>
      </c>
      <c r="N56" s="77">
        <f t="shared" si="106"/>
        <v>0.29081802370668591</v>
      </c>
      <c r="O56" s="18">
        <f t="shared" si="107"/>
        <v>0.29488905460644266</v>
      </c>
      <c r="P56" s="18">
        <f t="shared" si="108"/>
        <v>0.27838127601465212</v>
      </c>
      <c r="Q56" s="37">
        <f t="shared" si="109"/>
        <v>0.27168594745317676</v>
      </c>
      <c r="R56" s="37">
        <f t="shared" si="110"/>
        <v>0.28553820335279073</v>
      </c>
      <c r="S56" s="37">
        <f t="shared" si="110"/>
        <v>0.30583000994210979</v>
      </c>
      <c r="T56" s="37">
        <f t="shared" si="111"/>
        <v>0.29786637559771972</v>
      </c>
      <c r="U56" s="19">
        <f t="shared" si="112"/>
        <v>0.31203991282878446</v>
      </c>
      <c r="V56" s="96">
        <f t="shared" si="113"/>
        <v>0.2589478138352484</v>
      </c>
      <c r="W56" s="78">
        <f t="shared" si="114"/>
        <v>0.28104279490349598</v>
      </c>
      <c r="Y56" s="145">
        <f t="shared" si="90"/>
        <v>8.1785608000586776E-2</v>
      </c>
      <c r="Z56" s="104">
        <f t="shared" si="91"/>
        <v>2.2094981068247588</v>
      </c>
    </row>
    <row r="57" spans="1:26" ht="19.5" customHeight="1" x14ac:dyDescent="0.25">
      <c r="A57" s="24"/>
      <c r="B57" t="s">
        <v>67</v>
      </c>
      <c r="C57" s="10">
        <v>3838992</v>
      </c>
      <c r="D57" s="11">
        <v>4275984</v>
      </c>
      <c r="E57" s="11">
        <v>3974044</v>
      </c>
      <c r="F57" s="35">
        <v>3420997</v>
      </c>
      <c r="G57" s="35">
        <v>3838142</v>
      </c>
      <c r="H57" s="35">
        <v>4145803</v>
      </c>
      <c r="I57" s="35">
        <v>3734615.352</v>
      </c>
      <c r="J57" s="12">
        <v>3855896.5470000012</v>
      </c>
      <c r="K57" s="10">
        <v>825556.50599999994</v>
      </c>
      <c r="L57" s="161">
        <v>915288.69699999993</v>
      </c>
      <c r="N57" s="77">
        <f t="shared" si="106"/>
        <v>3.3242933552034594E-2</v>
      </c>
      <c r="O57" s="18">
        <f t="shared" si="107"/>
        <v>3.4929239883391125E-2</v>
      </c>
      <c r="P57" s="18">
        <f t="shared" si="108"/>
        <v>3.0635797934403811E-2</v>
      </c>
      <c r="Q57" s="37">
        <f t="shared" si="109"/>
        <v>2.6070970853855985E-2</v>
      </c>
      <c r="R57" s="37">
        <f t="shared" si="110"/>
        <v>2.9249978358636537E-2</v>
      </c>
      <c r="S57" s="37">
        <f t="shared" si="110"/>
        <v>3.1594622614059209E-2</v>
      </c>
      <c r="T57" s="37">
        <f t="shared" si="111"/>
        <v>2.6349237227419289E-2</v>
      </c>
      <c r="U57" s="19">
        <f t="shared" si="112"/>
        <v>2.6588092108654555E-2</v>
      </c>
      <c r="V57" s="96">
        <f t="shared" si="113"/>
        <v>2.5326598240357975E-2</v>
      </c>
      <c r="W57" s="78">
        <f t="shared" si="114"/>
        <v>2.8171317848620606E-2</v>
      </c>
      <c r="Y57" s="145">
        <f t="shared" si="90"/>
        <v>0.10869297297985318</v>
      </c>
      <c r="Z57" s="104">
        <f t="shared" si="91"/>
        <v>0.28447196082626303</v>
      </c>
    </row>
    <row r="58" spans="1:26" ht="19.5" customHeight="1" x14ac:dyDescent="0.25">
      <c r="A58" s="24"/>
      <c r="B58" t="s">
        <v>82</v>
      </c>
      <c r="C58" s="10"/>
      <c r="D58" s="11"/>
      <c r="E58" s="11"/>
      <c r="F58" s="35">
        <v>0</v>
      </c>
      <c r="G58" s="35">
        <v>0</v>
      </c>
      <c r="H58" s="35">
        <v>77344</v>
      </c>
      <c r="I58" s="35">
        <v>105077.74099999999</v>
      </c>
      <c r="J58" s="12">
        <v>114680.27299999997</v>
      </c>
      <c r="K58" s="10">
        <v>15779.294000000002</v>
      </c>
      <c r="L58" s="161">
        <v>20135.261999999999</v>
      </c>
      <c r="N58" s="77">
        <f t="shared" si="106"/>
        <v>0</v>
      </c>
      <c r="O58" s="18">
        <f t="shared" si="107"/>
        <v>0</v>
      </c>
      <c r="P58" s="18">
        <f t="shared" si="108"/>
        <v>0</v>
      </c>
      <c r="Q58" s="37">
        <f t="shared" si="109"/>
        <v>0</v>
      </c>
      <c r="R58" s="37">
        <f t="shared" si="110"/>
        <v>0</v>
      </c>
      <c r="S58" s="37">
        <f t="shared" si="110"/>
        <v>5.8942851154813558E-4</v>
      </c>
      <c r="T58" s="37">
        <f t="shared" si="111"/>
        <v>7.4136639626021705E-4</v>
      </c>
      <c r="U58" s="19">
        <f t="shared" si="112"/>
        <v>7.9077060922237664E-4</v>
      </c>
      <c r="V58" s="96">
        <f t="shared" si="113"/>
        <v>4.8408054052025265E-4</v>
      </c>
      <c r="W58" s="78">
        <f t="shared" si="114"/>
        <v>6.1973546447853956E-4</v>
      </c>
      <c r="Y58" s="145">
        <f t="shared" ref="Y58:Y59" si="115">(L58-K58)/K58</f>
        <v>0.276055950285228</v>
      </c>
      <c r="Z58" s="104">
        <f t="shared" ref="Z58:Z59" si="116">(W58-V58)*100</f>
        <v>1.3565492395828691E-2</v>
      </c>
    </row>
    <row r="59" spans="1:26" ht="19.5" customHeight="1" x14ac:dyDescent="0.25">
      <c r="A59" s="24"/>
      <c r="B59" t="s">
        <v>68</v>
      </c>
      <c r="C59" s="10">
        <v>0</v>
      </c>
      <c r="D59" s="11">
        <v>0</v>
      </c>
      <c r="E59" s="11">
        <v>456</v>
      </c>
      <c r="F59" s="35">
        <v>373</v>
      </c>
      <c r="G59" s="35">
        <v>65</v>
      </c>
      <c r="H59" s="35">
        <v>1438</v>
      </c>
      <c r="I59" s="35">
        <v>1688.634</v>
      </c>
      <c r="J59" s="12">
        <v>7637.5469999999996</v>
      </c>
      <c r="K59" s="10">
        <v>162.72200000000001</v>
      </c>
      <c r="L59" s="161">
        <v>670.08300000000008</v>
      </c>
      <c r="N59" s="77">
        <f t="shared" si="106"/>
        <v>0</v>
      </c>
      <c r="O59" s="18">
        <f t="shared" si="107"/>
        <v>0</v>
      </c>
      <c r="P59" s="18">
        <f t="shared" si="108"/>
        <v>3.5152916923134564E-6</v>
      </c>
      <c r="Q59" s="37">
        <f t="shared" si="109"/>
        <v>2.8425842315816946E-6</v>
      </c>
      <c r="R59" s="37">
        <f t="shared" si="110"/>
        <v>4.9535650148206479E-7</v>
      </c>
      <c r="S59" s="37">
        <f t="shared" si="110"/>
        <v>1.0958809986633986E-5</v>
      </c>
      <c r="T59" s="37">
        <f t="shared" si="111"/>
        <v>1.1914002825607713E-5</v>
      </c>
      <c r="U59" s="19">
        <f t="shared" si="112"/>
        <v>5.2664224946120734E-5</v>
      </c>
      <c r="V59" s="96">
        <f t="shared" si="113"/>
        <v>4.9920201572096034E-6</v>
      </c>
      <c r="W59" s="78">
        <f t="shared" si="114"/>
        <v>2.0624226257605849E-5</v>
      </c>
      <c r="Y59" s="145">
        <f t="shared" si="115"/>
        <v>3.11796192278856</v>
      </c>
      <c r="Z59" s="104">
        <f t="shared" si="116"/>
        <v>1.5632206100396246E-3</v>
      </c>
    </row>
    <row r="60" spans="1:26" ht="19.5" customHeight="1" x14ac:dyDescent="0.25">
      <c r="A60" s="24"/>
      <c r="B60" t="s">
        <v>83</v>
      </c>
      <c r="C60" s="10"/>
      <c r="D60" s="11"/>
      <c r="E60" s="11"/>
      <c r="F60" s="35"/>
      <c r="G60" s="35"/>
      <c r="H60" s="35"/>
      <c r="I60" s="35"/>
      <c r="J60" s="12">
        <v>2879.42</v>
      </c>
      <c r="K60" s="10"/>
      <c r="L60" s="161">
        <v>426.67</v>
      </c>
      <c r="N60" s="77">
        <f t="shared" si="106"/>
        <v>0</v>
      </c>
      <c r="O60" s="18">
        <f t="shared" ref="O60" si="117">D60/$D$52</f>
        <v>0</v>
      </c>
      <c r="P60" s="18">
        <f t="shared" ref="P60" si="118">E60/$E$52</f>
        <v>0</v>
      </c>
      <c r="Q60" s="37">
        <f t="shared" ref="Q60" si="119">F60/$F$52</f>
        <v>0</v>
      </c>
      <c r="R60" s="37">
        <f t="shared" ref="R60" si="120">G60/$F$52</f>
        <v>0</v>
      </c>
      <c r="S60" s="37">
        <f t="shared" ref="S60" si="121">H60/$F$52</f>
        <v>0</v>
      </c>
      <c r="T60" s="37">
        <f t="shared" si="111"/>
        <v>0</v>
      </c>
      <c r="U60" s="19">
        <f t="shared" ref="U60" si="122">J60/$J$52</f>
        <v>1.9854859497998371E-5</v>
      </c>
      <c r="V60" s="96">
        <f t="shared" ref="V60" si="123">K60/$K$52</f>
        <v>0</v>
      </c>
      <c r="W60" s="78">
        <f t="shared" ref="W60" si="124">L60/$L$52</f>
        <v>1.3132311396248953E-5</v>
      </c>
      <c r="Y60" s="145"/>
      <c r="Z60" s="104">
        <f t="shared" ref="Z60" si="125">(W60-V60)*100</f>
        <v>1.3132311396248954E-3</v>
      </c>
    </row>
    <row r="61" spans="1:26" ht="19.5" customHeight="1" thickBot="1" x14ac:dyDescent="0.3">
      <c r="A61" s="24"/>
      <c r="B61" t="s">
        <v>70</v>
      </c>
      <c r="C61" s="32">
        <v>20779637</v>
      </c>
      <c r="D61" s="33">
        <v>19916700</v>
      </c>
      <c r="E61" s="33">
        <v>22402456</v>
      </c>
      <c r="F61" s="35">
        <v>22040729</v>
      </c>
      <c r="G61" s="35">
        <v>21503772</v>
      </c>
      <c r="H61" s="35">
        <v>21303973</v>
      </c>
      <c r="I61" s="35">
        <v>19793638.811999999</v>
      </c>
      <c r="J61" s="12">
        <v>21056941.093000002</v>
      </c>
      <c r="K61" s="10">
        <v>4986103.237999999</v>
      </c>
      <c r="L61" s="161">
        <v>4901007.9670000002</v>
      </c>
      <c r="N61" s="77">
        <f t="shared" si="106"/>
        <v>0.17993684071923033</v>
      </c>
      <c r="O61" s="18">
        <f t="shared" si="107"/>
        <v>0.16269359099228059</v>
      </c>
      <c r="P61" s="18">
        <f t="shared" si="108"/>
        <v>0.17269992864960032</v>
      </c>
      <c r="Q61" s="37">
        <f t="shared" si="109"/>
        <v>0.16796951396237364</v>
      </c>
      <c r="R61" s="37">
        <f>G61/$F$52</f>
        <v>0.16387743487058434</v>
      </c>
      <c r="S61" s="37">
        <f>H61/$F$52</f>
        <v>0.16235479281459025</v>
      </c>
      <c r="T61" s="37">
        <f t="shared" si="111"/>
        <v>0.1396522092621767</v>
      </c>
      <c r="U61" s="19">
        <f t="shared" si="112"/>
        <v>0.14519681285090169</v>
      </c>
      <c r="V61" s="96">
        <f t="shared" si="113"/>
        <v>0.15296473660613846</v>
      </c>
      <c r="W61" s="78">
        <f t="shared" si="114"/>
        <v>0.15084623427506272</v>
      </c>
      <c r="Y61" s="109">
        <f t="shared" si="90"/>
        <v>-1.7066487984338602E-2</v>
      </c>
      <c r="Z61" s="106">
        <f t="shared" si="91"/>
        <v>-0.21185023310757445</v>
      </c>
    </row>
    <row r="62" spans="1:26" ht="19.5" customHeight="1" thickBot="1" x14ac:dyDescent="0.3">
      <c r="A62" s="74" t="s">
        <v>20</v>
      </c>
      <c r="B62" s="100"/>
      <c r="C62" s="142">
        <f t="shared" ref="C62:H69" si="126">C43+C52</f>
        <v>325024547</v>
      </c>
      <c r="D62" s="84">
        <f t="shared" si="126"/>
        <v>351799728</v>
      </c>
      <c r="E62" s="84">
        <f t="shared" si="126"/>
        <v>352436393</v>
      </c>
      <c r="F62" s="84">
        <f t="shared" si="126"/>
        <v>368451115</v>
      </c>
      <c r="G62" s="84">
        <f t="shared" si="126"/>
        <v>277708114</v>
      </c>
      <c r="H62" s="84">
        <f t="shared" si="126"/>
        <v>267898460</v>
      </c>
      <c r="I62" s="84">
        <f t="shared" ref="I62:J62" si="127">I43+I52</f>
        <v>372279306.84200001</v>
      </c>
      <c r="J62" s="84">
        <f t="shared" si="127"/>
        <v>407094841.37900007</v>
      </c>
      <c r="K62" s="83">
        <f>K43+K52</f>
        <v>93529527.611000001</v>
      </c>
      <c r="L62" s="144">
        <f>L43+L52</f>
        <v>96219306.885000005</v>
      </c>
      <c r="N62" s="146">
        <f t="shared" ref="N62:U62" si="128">N43+N52</f>
        <v>1</v>
      </c>
      <c r="O62" s="149">
        <f t="shared" si="128"/>
        <v>1</v>
      </c>
      <c r="P62" s="149">
        <f t="shared" si="128"/>
        <v>1</v>
      </c>
      <c r="Q62" s="149">
        <f t="shared" si="128"/>
        <v>1</v>
      </c>
      <c r="R62" s="149">
        <f t="shared" si="128"/>
        <v>1</v>
      </c>
      <c r="S62" s="149">
        <f t="shared" si="128"/>
        <v>1</v>
      </c>
      <c r="T62" s="149">
        <f t="shared" si="128"/>
        <v>0.99999999999999989</v>
      </c>
      <c r="U62" s="150">
        <f t="shared" si="128"/>
        <v>1</v>
      </c>
      <c r="V62" s="237">
        <f>V52+V43</f>
        <v>1</v>
      </c>
      <c r="W62" s="177">
        <f>W52+W43</f>
        <v>1</v>
      </c>
      <c r="Y62" s="240">
        <f t="shared" si="90"/>
        <v>2.8758610705135853E-2</v>
      </c>
      <c r="Z62" s="239">
        <f t="shared" si="91"/>
        <v>0</v>
      </c>
    </row>
    <row r="63" spans="1:26" ht="19.5" customHeight="1" x14ac:dyDescent="0.25">
      <c r="A63" s="24"/>
      <c r="B63" t="s">
        <v>64</v>
      </c>
      <c r="C63" s="10">
        <f t="shared" si="126"/>
        <v>189257389</v>
      </c>
      <c r="D63" s="11">
        <f t="shared" si="126"/>
        <v>202091710</v>
      </c>
      <c r="E63" s="11">
        <f t="shared" si="126"/>
        <v>207640835</v>
      </c>
      <c r="F63" s="11">
        <f t="shared" si="126"/>
        <v>219952952</v>
      </c>
      <c r="G63" s="11">
        <f t="shared" si="126"/>
        <v>165116613</v>
      </c>
      <c r="H63" s="11">
        <f t="shared" si="126"/>
        <v>155260451</v>
      </c>
      <c r="I63" s="11">
        <f t="shared" ref="I63:J69" si="129">I44+I53</f>
        <v>215973733.56699994</v>
      </c>
      <c r="J63" s="248">
        <f t="shared" si="129"/>
        <v>236652671.16400003</v>
      </c>
      <c r="K63" s="314">
        <f t="shared" ref="K63:L63" si="130">K44+K53</f>
        <v>56933636.813999996</v>
      </c>
      <c r="L63" s="161">
        <f t="shared" si="130"/>
        <v>57364229.092999995</v>
      </c>
      <c r="M63" s="2"/>
      <c r="N63" s="77">
        <f t="shared" ref="N63" si="131">C63/$C$62</f>
        <v>0.58228644804479956</v>
      </c>
      <c r="O63" s="18">
        <f t="shared" ref="O63" si="132">D63/$D$62</f>
        <v>0.5744510126511525</v>
      </c>
      <c r="P63" s="18">
        <f t="shared" ref="P63" si="133">E63/$E$62</f>
        <v>0.58915832508818122</v>
      </c>
      <c r="Q63" s="37">
        <f>F63/$F$62</f>
        <v>0.59696644424593481</v>
      </c>
      <c r="R63" s="37">
        <f>G63/$F$62</f>
        <v>0.44813709683033526</v>
      </c>
      <c r="S63" s="37">
        <f>H63/$F$62</f>
        <v>0.42138683987969477</v>
      </c>
      <c r="T63" s="37">
        <f>I63/$I$62</f>
        <v>0.58013896984787794</v>
      </c>
      <c r="U63" s="19">
        <f>J63/$J$62</f>
        <v>0.58132073195120504</v>
      </c>
      <c r="V63" s="96">
        <f>K63/$K$62</f>
        <v>0.60872366479592943</v>
      </c>
      <c r="W63" s="78">
        <f>L63/$L$62</f>
        <v>0.59618210679443928</v>
      </c>
      <c r="Y63" s="107">
        <f t="shared" si="90"/>
        <v>7.5630559208210713E-3</v>
      </c>
      <c r="Z63" s="108">
        <f t="shared" si="91"/>
        <v>-1.254155800149015</v>
      </c>
    </row>
    <row r="64" spans="1:26" ht="19.5" customHeight="1" x14ac:dyDescent="0.25">
      <c r="A64" s="24"/>
      <c r="B64" t="s">
        <v>65</v>
      </c>
      <c r="C64" s="10">
        <f t="shared" si="126"/>
        <v>29126634</v>
      </c>
      <c r="D64" s="11">
        <f t="shared" si="126"/>
        <v>35911868</v>
      </c>
      <c r="E64" s="11">
        <f t="shared" si="126"/>
        <v>35959770</v>
      </c>
      <c r="F64" s="11">
        <f t="shared" si="126"/>
        <v>39228299</v>
      </c>
      <c r="G64" s="11">
        <f t="shared" si="126"/>
        <v>19163843</v>
      </c>
      <c r="H64" s="11">
        <f t="shared" si="126"/>
        <v>19187720</v>
      </c>
      <c r="I64" s="11">
        <f t="shared" si="129"/>
        <v>35602491.416999981</v>
      </c>
      <c r="J64" s="12">
        <f t="shared" si="129"/>
        <v>37967838.160999991</v>
      </c>
      <c r="K64" s="10">
        <f t="shared" ref="K64:L64" si="134">K45+K54</f>
        <v>8029250.4880000008</v>
      </c>
      <c r="L64" s="161">
        <f t="shared" si="134"/>
        <v>8237302.5939999996</v>
      </c>
      <c r="M64" s="2"/>
      <c r="N64" s="77">
        <f t="shared" ref="N64:N71" si="135">C64/$C$62</f>
        <v>8.9613643858105274E-2</v>
      </c>
      <c r="O64" s="18">
        <f t="shared" ref="O64:O71" si="136">D64/$D$62</f>
        <v>0.10208043139817323</v>
      </c>
      <c r="P64" s="18">
        <f t="shared" ref="P64:P71" si="137">E64/$E$62</f>
        <v>0.10203194310866756</v>
      </c>
      <c r="Q64" s="37">
        <f t="shared" ref="Q64:Q71" si="138">F64/$F$62</f>
        <v>0.1064681240006561</v>
      </c>
      <c r="R64" s="37">
        <f t="shared" ref="R64:S69" si="139">G64/$F$62</f>
        <v>5.2011901226028313E-2</v>
      </c>
      <c r="S64" s="37">
        <f t="shared" si="139"/>
        <v>5.2076704938184268E-2</v>
      </c>
      <c r="T64" s="37">
        <f t="shared" ref="T64:T71" si="140">I64/$I$62</f>
        <v>9.5633817842338806E-2</v>
      </c>
      <c r="U64" s="19">
        <f t="shared" ref="U64:U71" si="141">J64/$J$62</f>
        <v>9.3265338446409884E-2</v>
      </c>
      <c r="V64" s="96">
        <f t="shared" ref="V64:V71" si="142">K64/$K$62</f>
        <v>8.5847225930559296E-2</v>
      </c>
      <c r="W64" s="78">
        <f t="shared" ref="W64:W71" si="143">L64/$L$62</f>
        <v>8.5609664636694074E-2</v>
      </c>
      <c r="Y64" s="145">
        <f t="shared" ref="Y64:Y71" si="144">(L64-K64)/K64</f>
        <v>2.5911771753906541E-2</v>
      </c>
      <c r="Z64" s="104">
        <f t="shared" ref="Z64:Z71" si="145">(W64-V64)*100</f>
        <v>-2.3756129386522107E-2</v>
      </c>
    </row>
    <row r="65" spans="1:26" ht="19.5" customHeight="1" x14ac:dyDescent="0.25">
      <c r="A65" s="24"/>
      <c r="B65" t="s">
        <v>72</v>
      </c>
      <c r="C65" s="10">
        <f t="shared" si="126"/>
        <v>40804</v>
      </c>
      <c r="D65" s="11">
        <f t="shared" si="126"/>
        <v>80734</v>
      </c>
      <c r="E65" s="11">
        <f t="shared" si="126"/>
        <v>122357</v>
      </c>
      <c r="F65" s="11">
        <f t="shared" si="126"/>
        <v>61316</v>
      </c>
      <c r="G65" s="11">
        <f t="shared" si="126"/>
        <v>53636</v>
      </c>
      <c r="H65" s="11">
        <f t="shared" si="126"/>
        <v>36811</v>
      </c>
      <c r="I65" s="11">
        <f t="shared" si="129"/>
        <v>21103.884999999998</v>
      </c>
      <c r="J65" s="12">
        <f t="shared" si="129"/>
        <v>27815.938000000002</v>
      </c>
      <c r="K65" s="10">
        <f t="shared" ref="K65:L65" si="146">K46+K55</f>
        <v>5805.21</v>
      </c>
      <c r="L65" s="161">
        <f t="shared" si="146"/>
        <v>3779.7799999999997</v>
      </c>
      <c r="M65" s="2"/>
      <c r="N65" s="77">
        <f t="shared" si="135"/>
        <v>1.2554128719391769E-4</v>
      </c>
      <c r="O65" s="18">
        <f t="shared" si="136"/>
        <v>2.2948852308379272E-4</v>
      </c>
      <c r="P65" s="18">
        <f t="shared" si="137"/>
        <v>3.4717470281226038E-4</v>
      </c>
      <c r="Q65" s="37">
        <f t="shared" si="138"/>
        <v>1.6641556370374942E-4</v>
      </c>
      <c r="R65" s="37">
        <f t="shared" si="139"/>
        <v>1.4557155024486762E-4</v>
      </c>
      <c r="S65" s="37">
        <f t="shared" si="139"/>
        <v>9.9907419197252259E-5</v>
      </c>
      <c r="T65" s="37">
        <f t="shared" si="140"/>
        <v>5.6688310663898249E-5</v>
      </c>
      <c r="U65" s="19">
        <f t="shared" si="141"/>
        <v>6.8327905865315849E-5</v>
      </c>
      <c r="V65" s="96">
        <f t="shared" si="142"/>
        <v>6.206820614068032E-5</v>
      </c>
      <c r="W65" s="78">
        <f t="shared" si="143"/>
        <v>3.9282968484875299E-5</v>
      </c>
      <c r="Y65" s="145">
        <f t="shared" si="144"/>
        <v>-0.3488986617193866</v>
      </c>
      <c r="Z65" s="104">
        <f t="shared" si="145"/>
        <v>-2.278523765580502E-3</v>
      </c>
    </row>
    <row r="66" spans="1:26" ht="19.5" customHeight="1" x14ac:dyDescent="0.25">
      <c r="A66" s="24"/>
      <c r="B66" t="s">
        <v>66</v>
      </c>
      <c r="C66" s="10">
        <f t="shared" si="126"/>
        <v>73977599</v>
      </c>
      <c r="D66" s="11">
        <f t="shared" si="126"/>
        <v>79685810</v>
      </c>
      <c r="E66" s="11">
        <f t="shared" si="126"/>
        <v>72249203</v>
      </c>
      <c r="F66" s="11">
        <f t="shared" si="126"/>
        <v>74198878</v>
      </c>
      <c r="G66" s="11">
        <f t="shared" si="126"/>
        <v>62360400</v>
      </c>
      <c r="H66" s="11">
        <f t="shared" si="126"/>
        <v>63064339</v>
      </c>
      <c r="I66" s="11">
        <f t="shared" si="129"/>
        <v>87028202.655000061</v>
      </c>
      <c r="J66" s="12">
        <f t="shared" si="129"/>
        <v>95827049.64199999</v>
      </c>
      <c r="K66" s="10">
        <f t="shared" ref="K66:L66" si="147">K47+K56</f>
        <v>19755237.669000007</v>
      </c>
      <c r="L66" s="161">
        <f t="shared" si="147"/>
        <v>22172962.555</v>
      </c>
      <c r="M66" s="2"/>
      <c r="N66" s="77">
        <f t="shared" si="135"/>
        <v>0.22760619061796586</v>
      </c>
      <c r="O66" s="18">
        <f t="shared" si="136"/>
        <v>0.22650901537934107</v>
      </c>
      <c r="P66" s="18">
        <f t="shared" si="137"/>
        <v>0.20499926918727715</v>
      </c>
      <c r="Q66" s="37">
        <f t="shared" si="138"/>
        <v>0.20138052235233431</v>
      </c>
      <c r="R66" s="37">
        <f t="shared" si="139"/>
        <v>0.16925013240901712</v>
      </c>
      <c r="S66" s="37">
        <f t="shared" si="139"/>
        <v>0.17116066808482858</v>
      </c>
      <c r="T66" s="37">
        <f t="shared" si="140"/>
        <v>0.23377126006075841</v>
      </c>
      <c r="U66" s="19">
        <f t="shared" si="141"/>
        <v>0.23539244397544756</v>
      </c>
      <c r="V66" s="96">
        <f t="shared" si="142"/>
        <v>0.21121926062926671</v>
      </c>
      <c r="W66" s="78">
        <f t="shared" si="143"/>
        <v>0.23044192764245142</v>
      </c>
      <c r="Y66" s="145">
        <f t="shared" si="144"/>
        <v>0.12238399388096938</v>
      </c>
      <c r="Z66" s="104">
        <f t="shared" si="145"/>
        <v>1.9222667013184702</v>
      </c>
    </row>
    <row r="67" spans="1:26" ht="19.5" customHeight="1" x14ac:dyDescent="0.25">
      <c r="A67" s="24"/>
      <c r="B67" t="s">
        <v>67</v>
      </c>
      <c r="C67" s="10">
        <f t="shared" si="126"/>
        <v>11221141</v>
      </c>
      <c r="D67" s="11">
        <f t="shared" si="126"/>
        <v>13525115</v>
      </c>
      <c r="E67" s="11">
        <f t="shared" si="126"/>
        <v>13685718</v>
      </c>
      <c r="F67" s="11">
        <f t="shared" si="126"/>
        <v>12211519</v>
      </c>
      <c r="G67" s="11">
        <f t="shared" si="126"/>
        <v>9025701</v>
      </c>
      <c r="H67" s="11">
        <f t="shared" si="126"/>
        <v>8271724</v>
      </c>
      <c r="I67" s="11">
        <f t="shared" si="129"/>
        <v>12713126.143999999</v>
      </c>
      <c r="J67" s="12">
        <f t="shared" si="129"/>
        <v>14291082.807999998</v>
      </c>
      <c r="K67" s="10">
        <f t="shared" ref="K67:L67" si="148">K48+K57</f>
        <v>3475288.3679999998</v>
      </c>
      <c r="L67" s="161">
        <f t="shared" si="148"/>
        <v>3329839.6980000008</v>
      </c>
      <c r="M67" s="2"/>
      <c r="N67" s="77">
        <f t="shared" si="135"/>
        <v>3.4523980122645938E-2</v>
      </c>
      <c r="O67" s="18">
        <f t="shared" si="136"/>
        <v>3.8445495898734749E-2</v>
      </c>
      <c r="P67" s="18">
        <f t="shared" si="137"/>
        <v>3.8831738923170739E-2</v>
      </c>
      <c r="Q67" s="37">
        <f t="shared" si="138"/>
        <v>3.3142847186118568E-2</v>
      </c>
      <c r="R67" s="37">
        <f t="shared" si="139"/>
        <v>2.4496332437479527E-2</v>
      </c>
      <c r="S67" s="37">
        <f t="shared" si="139"/>
        <v>2.2449990414603577E-2</v>
      </c>
      <c r="T67" s="37">
        <f t="shared" si="140"/>
        <v>3.4149430039085167E-2</v>
      </c>
      <c r="U67" s="19">
        <f t="shared" si="141"/>
        <v>3.5105045201727782E-2</v>
      </c>
      <c r="V67" s="96">
        <f t="shared" si="142"/>
        <v>3.7157125207069597E-2</v>
      </c>
      <c r="W67" s="78">
        <f t="shared" si="143"/>
        <v>3.4606772858796202E-2</v>
      </c>
      <c r="Y67" s="145">
        <f t="shared" si="144"/>
        <v>-4.1852259323074112E-2</v>
      </c>
      <c r="Z67" s="104">
        <f t="shared" si="145"/>
        <v>-0.25503523482733947</v>
      </c>
    </row>
    <row r="68" spans="1:26" ht="19.5" customHeight="1" x14ac:dyDescent="0.25">
      <c r="A68" s="24"/>
      <c r="B68" t="s">
        <v>82</v>
      </c>
      <c r="C68" s="10">
        <f t="shared" si="126"/>
        <v>0</v>
      </c>
      <c r="D68" s="11">
        <f t="shared" si="126"/>
        <v>0</v>
      </c>
      <c r="E68" s="11">
        <f t="shared" si="126"/>
        <v>0</v>
      </c>
      <c r="F68" s="11">
        <f t="shared" si="126"/>
        <v>0</v>
      </c>
      <c r="G68" s="11">
        <f t="shared" si="126"/>
        <v>0</v>
      </c>
      <c r="H68" s="11">
        <f t="shared" si="126"/>
        <v>117119</v>
      </c>
      <c r="I68" s="11">
        <f t="shared" si="129"/>
        <v>147589.00699999998</v>
      </c>
      <c r="J68" s="12">
        <f t="shared" si="129"/>
        <v>177296.18799999997</v>
      </c>
      <c r="K68" s="10">
        <f t="shared" ref="K68:L68" si="149">K49+K58</f>
        <v>24095.464</v>
      </c>
      <c r="L68" s="161">
        <f t="shared" si="149"/>
        <v>25766.962</v>
      </c>
      <c r="M68" s="2"/>
      <c r="N68" s="77">
        <f t="shared" si="135"/>
        <v>0</v>
      </c>
      <c r="O68" s="18">
        <f t="shared" si="136"/>
        <v>0</v>
      </c>
      <c r="P68" s="18">
        <f t="shared" si="137"/>
        <v>0</v>
      </c>
      <c r="Q68" s="37">
        <f t="shared" si="138"/>
        <v>0</v>
      </c>
      <c r="R68" s="37">
        <f t="shared" si="139"/>
        <v>0</v>
      </c>
      <c r="S68" s="37">
        <f t="shared" si="139"/>
        <v>3.1786849118369475E-4</v>
      </c>
      <c r="T68" s="37">
        <f t="shared" si="140"/>
        <v>3.9644698023099794E-4</v>
      </c>
      <c r="U68" s="19">
        <f t="shared" si="141"/>
        <v>4.3551568327278187E-4</v>
      </c>
      <c r="V68" s="96">
        <f t="shared" si="142"/>
        <v>2.5762413876627058E-4</v>
      </c>
      <c r="W68" s="78">
        <f t="shared" si="143"/>
        <v>2.6779409283000054E-4</v>
      </c>
      <c r="Y68" s="145">
        <f t="shared" si="144"/>
        <v>6.9369819979395272E-2</v>
      </c>
      <c r="Z68" s="104">
        <f t="shared" si="145"/>
        <v>1.0169954063729959E-3</v>
      </c>
    </row>
    <row r="69" spans="1:26" ht="19.5" customHeight="1" x14ac:dyDescent="0.25">
      <c r="A69" s="24"/>
      <c r="B69" t="s">
        <v>68</v>
      </c>
      <c r="C69" s="10">
        <f t="shared" si="126"/>
        <v>0</v>
      </c>
      <c r="D69" s="11">
        <f t="shared" si="126"/>
        <v>0</v>
      </c>
      <c r="E69" s="11">
        <f t="shared" si="126"/>
        <v>456</v>
      </c>
      <c r="F69" s="11">
        <f t="shared" si="126"/>
        <v>4573</v>
      </c>
      <c r="G69" s="11">
        <f t="shared" si="126"/>
        <v>2004</v>
      </c>
      <c r="H69" s="11">
        <f t="shared" si="126"/>
        <v>1438</v>
      </c>
      <c r="I69" s="11">
        <f t="shared" si="129"/>
        <v>1688.634</v>
      </c>
      <c r="J69" s="12">
        <f t="shared" si="129"/>
        <v>8250.26</v>
      </c>
      <c r="K69" s="10">
        <f t="shared" ref="K69:L69" si="150">K50+K59</f>
        <v>162.72200000000001</v>
      </c>
      <c r="L69" s="161">
        <f t="shared" si="150"/>
        <v>670.08300000000008</v>
      </c>
      <c r="M69" s="2"/>
      <c r="N69" s="77">
        <f t="shared" si="135"/>
        <v>0</v>
      </c>
      <c r="O69" s="18">
        <f t="shared" si="136"/>
        <v>0</v>
      </c>
      <c r="P69" s="18">
        <f t="shared" si="137"/>
        <v>1.2938504906330716E-6</v>
      </c>
      <c r="Q69" s="37">
        <f t="shared" si="138"/>
        <v>1.2411415826493021E-5</v>
      </c>
      <c r="R69" s="37">
        <f t="shared" si="139"/>
        <v>5.4389847619269658E-6</v>
      </c>
      <c r="S69" s="37">
        <f t="shared" si="139"/>
        <v>3.9028243950354176E-6</v>
      </c>
      <c r="T69" s="37">
        <f t="shared" si="140"/>
        <v>4.5359330184760378E-6</v>
      </c>
      <c r="U69" s="19">
        <f t="shared" si="141"/>
        <v>2.0266186552629673E-5</v>
      </c>
      <c r="V69" s="96">
        <f t="shared" si="142"/>
        <v>1.7397928136318556E-6</v>
      </c>
      <c r="W69" s="78">
        <f t="shared" si="143"/>
        <v>6.9641220841558761E-6</v>
      </c>
      <c r="Y69" s="145">
        <f t="shared" si="144"/>
        <v>3.11796192278856</v>
      </c>
      <c r="Z69" s="104">
        <f t="shared" si="145"/>
        <v>5.2243292705240205E-4</v>
      </c>
    </row>
    <row r="70" spans="1:26" ht="19.5" customHeight="1" x14ac:dyDescent="0.25">
      <c r="A70" s="24"/>
      <c r="B70" t="s">
        <v>83</v>
      </c>
      <c r="C70" s="76">
        <f>C60</f>
        <v>0</v>
      </c>
      <c r="D70" s="11">
        <f t="shared" ref="D70:J70" si="151">D60</f>
        <v>0</v>
      </c>
      <c r="E70" s="11">
        <f t="shared" si="151"/>
        <v>0</v>
      </c>
      <c r="F70" s="11">
        <f t="shared" si="151"/>
        <v>0</v>
      </c>
      <c r="G70" s="11">
        <f t="shared" si="151"/>
        <v>0</v>
      </c>
      <c r="H70" s="11">
        <f t="shared" si="151"/>
        <v>0</v>
      </c>
      <c r="I70" s="11">
        <f t="shared" ref="I70" si="152">I60</f>
        <v>0</v>
      </c>
      <c r="J70" s="12">
        <f t="shared" si="151"/>
        <v>2879.42</v>
      </c>
      <c r="K70" s="10">
        <f t="shared" ref="K70:L70" si="153">K60</f>
        <v>0</v>
      </c>
      <c r="L70" s="212">
        <f t="shared" si="153"/>
        <v>426.67</v>
      </c>
      <c r="M70" s="2"/>
      <c r="N70" s="77">
        <f t="shared" si="135"/>
        <v>0</v>
      </c>
      <c r="O70" s="18">
        <f t="shared" ref="O70" si="154">D70/$D$62</f>
        <v>0</v>
      </c>
      <c r="P70" s="18">
        <f t="shared" ref="P70" si="155">E70/$E$62</f>
        <v>0</v>
      </c>
      <c r="Q70" s="37">
        <f t="shared" ref="Q70" si="156">F70/$F$62</f>
        <v>0</v>
      </c>
      <c r="R70" s="37">
        <f t="shared" ref="R70" si="157">G70/$F$62</f>
        <v>0</v>
      </c>
      <c r="S70" s="37">
        <f t="shared" ref="S70" si="158">H70/$F$62</f>
        <v>0</v>
      </c>
      <c r="T70" s="37">
        <f t="shared" si="140"/>
        <v>0</v>
      </c>
      <c r="U70" s="19">
        <f t="shared" ref="U70" si="159">J70/$J$62</f>
        <v>7.0730938035132136E-6</v>
      </c>
      <c r="V70" s="96">
        <f t="shared" ref="V70" si="160">K70/$K$62</f>
        <v>0</v>
      </c>
      <c r="W70" s="78">
        <f t="shared" ref="W70" si="161">L70/$L$62</f>
        <v>4.4343491323414974E-6</v>
      </c>
      <c r="Y70" s="145"/>
      <c r="Z70" s="104">
        <f t="shared" ref="Z70" si="162">(W70-V70)*100</f>
        <v>4.4343491323414974E-4</v>
      </c>
    </row>
    <row r="71" spans="1:26" ht="19.5" customHeight="1" thickBot="1" x14ac:dyDescent="0.3">
      <c r="A71" s="31"/>
      <c r="B71" s="25" t="s">
        <v>70</v>
      </c>
      <c r="C71" s="32">
        <f>C51+C61</f>
        <v>21400980</v>
      </c>
      <c r="D71" s="33">
        <f t="shared" ref="D71:J71" si="163">D51+D61</f>
        <v>20504491</v>
      </c>
      <c r="E71" s="33">
        <f t="shared" si="163"/>
        <v>22778054</v>
      </c>
      <c r="F71" s="33">
        <f t="shared" si="163"/>
        <v>22793578</v>
      </c>
      <c r="G71" s="33">
        <f t="shared" si="163"/>
        <v>21985917</v>
      </c>
      <c r="H71" s="33">
        <f t="shared" si="163"/>
        <v>21958858</v>
      </c>
      <c r="I71" s="33">
        <f t="shared" ref="I71" si="164">I51+I61</f>
        <v>20791371.533</v>
      </c>
      <c r="J71" s="43">
        <f t="shared" si="163"/>
        <v>22139957.798</v>
      </c>
      <c r="K71" s="32">
        <f t="shared" ref="K71:L71" si="165">K51+K61</f>
        <v>5306050.8759999992</v>
      </c>
      <c r="L71" s="162">
        <f t="shared" si="165"/>
        <v>5084329.45</v>
      </c>
      <c r="M71" s="2"/>
      <c r="N71" s="147">
        <f t="shared" si="135"/>
        <v>6.5844196069289498E-2</v>
      </c>
      <c r="O71" s="80">
        <f t="shared" si="136"/>
        <v>5.82845561495147E-2</v>
      </c>
      <c r="P71" s="80">
        <f t="shared" si="137"/>
        <v>6.4630255139400433E-2</v>
      </c>
      <c r="Q71" s="178">
        <f t="shared" si="138"/>
        <v>6.1863235235426008E-2</v>
      </c>
      <c r="R71" s="178">
        <f>G71/$F$62</f>
        <v>5.9671191387221073E-2</v>
      </c>
      <c r="S71" s="178">
        <f>H71/$F$62</f>
        <v>5.9597751522613797E-2</v>
      </c>
      <c r="T71" s="80">
        <f t="shared" si="140"/>
        <v>5.5848850986026245E-2</v>
      </c>
      <c r="U71" s="94">
        <f t="shared" si="141"/>
        <v>5.4385257555715341E-2</v>
      </c>
      <c r="V71" s="235">
        <f t="shared" si="142"/>
        <v>5.6731291299454346E-2</v>
      </c>
      <c r="W71" s="236">
        <f t="shared" si="143"/>
        <v>5.2841052535087592E-2</v>
      </c>
      <c r="Y71" s="109">
        <f t="shared" si="144"/>
        <v>-4.1786524701991769E-2</v>
      </c>
      <c r="Z71" s="106">
        <f t="shared" si="145"/>
        <v>-0.38902387643667546</v>
      </c>
    </row>
    <row r="72" spans="1:26" ht="19.5" customHeight="1" x14ac:dyDescent="0.25">
      <c r="C72" s="2"/>
      <c r="D72" s="2"/>
      <c r="E72" s="2"/>
      <c r="F72" s="2"/>
      <c r="G72" s="2"/>
      <c r="H72" s="2"/>
      <c r="I72" s="2"/>
      <c r="N72" s="172"/>
    </row>
    <row r="73" spans="1:26" ht="19.5" customHeight="1" x14ac:dyDescent="0.25"/>
    <row r="74" spans="1:26" x14ac:dyDescent="0.25">
      <c r="A74" s="1" t="s">
        <v>26</v>
      </c>
      <c r="N74" s="1" t="str">
        <f>Y3</f>
        <v>VARIAÇÃO (JAN-MAR)</v>
      </c>
    </row>
    <row r="75" spans="1:26" ht="15.75" thickBot="1" x14ac:dyDescent="0.3"/>
    <row r="76" spans="1:26" ht="24" customHeight="1" x14ac:dyDescent="0.25">
      <c r="A76" s="460" t="s">
        <v>78</v>
      </c>
      <c r="B76" s="482"/>
      <c r="C76" s="462">
        <v>2016</v>
      </c>
      <c r="D76" s="464">
        <v>2017</v>
      </c>
      <c r="E76" s="464">
        <v>2018</v>
      </c>
      <c r="F76" s="464">
        <v>2019</v>
      </c>
      <c r="G76" s="464">
        <v>2020</v>
      </c>
      <c r="H76" s="464">
        <v>2021</v>
      </c>
      <c r="I76" s="464">
        <v>2022</v>
      </c>
      <c r="J76" s="468">
        <v>2023</v>
      </c>
      <c r="K76" s="470" t="str">
        <f>K5</f>
        <v>janeiro - março</v>
      </c>
      <c r="L76" s="471"/>
      <c r="N76" s="466" t="s">
        <v>94</v>
      </c>
    </row>
    <row r="77" spans="1:26" ht="20.25" customHeight="1" thickBot="1" x14ac:dyDescent="0.3">
      <c r="A77" s="461"/>
      <c r="B77" s="483"/>
      <c r="C77" s="493"/>
      <c r="D77" s="484"/>
      <c r="E77" s="484"/>
      <c r="F77" s="484"/>
      <c r="G77" s="484"/>
      <c r="H77" s="484"/>
      <c r="I77" s="484"/>
      <c r="J77" s="498"/>
      <c r="K77" s="166">
        <v>2023</v>
      </c>
      <c r="L77" s="168">
        <v>2024</v>
      </c>
      <c r="N77" s="467"/>
    </row>
    <row r="78" spans="1:26" ht="20.100000000000001" customHeight="1" thickBot="1" x14ac:dyDescent="0.3">
      <c r="A78" s="5" t="s">
        <v>36</v>
      </c>
      <c r="B78" s="6"/>
      <c r="C78" s="113">
        <f t="shared" ref="C78:H83" si="166">C43/C7</f>
        <v>4.3607267461763808</v>
      </c>
      <c r="D78" s="133">
        <f t="shared" si="166"/>
        <v>4.3688660485568471</v>
      </c>
      <c r="E78" s="133">
        <f t="shared" si="166"/>
        <v>4.2553963546621869</v>
      </c>
      <c r="F78" s="366">
        <f t="shared" si="166"/>
        <v>4.2796460972023116</v>
      </c>
      <c r="G78" s="366">
        <f t="shared" si="166"/>
        <v>4.2715937448963448</v>
      </c>
      <c r="H78" s="366">
        <f t="shared" si="166"/>
        <v>4.3261342870984061</v>
      </c>
      <c r="I78" s="366">
        <f t="shared" ref="I78:J78" si="167">I43/I7</f>
        <v>4.5944184386724745</v>
      </c>
      <c r="J78" s="366">
        <f t="shared" si="167"/>
        <v>4.5978327063980586</v>
      </c>
      <c r="K78" s="388">
        <f t="shared" ref="K78:L84" si="168">K43/K7</f>
        <v>4.4697951793767681</v>
      </c>
      <c r="L78" s="389">
        <f t="shared" si="168"/>
        <v>4.5854488480650319</v>
      </c>
      <c r="M78" s="391"/>
      <c r="N78" s="23">
        <f>(L78-K78)/K78</f>
        <v>2.5874489556452045E-2</v>
      </c>
    </row>
    <row r="79" spans="1:26" ht="20.100000000000001" customHeight="1" x14ac:dyDescent="0.25">
      <c r="A79" s="24"/>
      <c r="B79" s="143" t="s">
        <v>64</v>
      </c>
      <c r="C79" s="243">
        <f t="shared" si="166"/>
        <v>4.0522028895672024</v>
      </c>
      <c r="D79" s="244">
        <f t="shared" si="166"/>
        <v>4.0319616437255634</v>
      </c>
      <c r="E79" s="244">
        <f t="shared" si="166"/>
        <v>3.9730258098124351</v>
      </c>
      <c r="F79" s="370">
        <f t="shared" si="166"/>
        <v>4.010176148614069</v>
      </c>
      <c r="G79" s="370">
        <f t="shared" si="166"/>
        <v>4.0552067883970153</v>
      </c>
      <c r="H79" s="370">
        <f t="shared" si="166"/>
        <v>4.0524108740898184</v>
      </c>
      <c r="I79" s="370">
        <f t="shared" ref="I79:J79" si="169">I44/I8</f>
        <v>4.2181765530066135</v>
      </c>
      <c r="J79" s="370">
        <f t="shared" si="169"/>
        <v>4.2175683850446637</v>
      </c>
      <c r="K79" s="243">
        <f t="shared" si="168"/>
        <v>4.1705403988212026</v>
      </c>
      <c r="L79" s="329">
        <f t="shared" si="168"/>
        <v>4.1028184221525503</v>
      </c>
      <c r="M79" s="392"/>
      <c r="N79" s="241">
        <f t="shared" ref="N79:N99" si="170">(L79-K79)/K79</f>
        <v>-1.623817783608902E-2</v>
      </c>
    </row>
    <row r="80" spans="1:26" ht="20.100000000000001" customHeight="1" x14ac:dyDescent="0.25">
      <c r="A80" s="24"/>
      <c r="B80" s="143" t="s">
        <v>65</v>
      </c>
      <c r="C80" s="243">
        <f t="shared" si="166"/>
        <v>4.8232437581677328</v>
      </c>
      <c r="D80" s="244">
        <f t="shared" si="166"/>
        <v>4.9457229268549083</v>
      </c>
      <c r="E80" s="244">
        <f t="shared" si="166"/>
        <v>4.6337391431745507</v>
      </c>
      <c r="F80" s="370">
        <f t="shared" si="166"/>
        <v>4.4643065064160572</v>
      </c>
      <c r="G80" s="370">
        <f t="shared" si="166"/>
        <v>4.103006615816259</v>
      </c>
      <c r="H80" s="370">
        <f t="shared" si="166"/>
        <v>4.1691631462692493</v>
      </c>
      <c r="I80" s="370">
        <f t="shared" ref="I80:J80" si="171">I45/I9</f>
        <v>4.5856599101890287</v>
      </c>
      <c r="J80" s="370">
        <f t="shared" si="171"/>
        <v>4.696697614905001</v>
      </c>
      <c r="K80" s="243">
        <f t="shared" si="168"/>
        <v>4.5779900569465184</v>
      </c>
      <c r="L80" s="329">
        <f t="shared" si="168"/>
        <v>4.8089749823950001</v>
      </c>
      <c r="M80" s="392"/>
      <c r="N80" s="30">
        <f t="shared" si="170"/>
        <v>5.0455532357042018E-2</v>
      </c>
    </row>
    <row r="81" spans="1:14" ht="20.100000000000001" customHeight="1" x14ac:dyDescent="0.25">
      <c r="A81" s="24"/>
      <c r="B81" s="143" t="s">
        <v>72</v>
      </c>
      <c r="C81" s="243">
        <f t="shared" si="166"/>
        <v>1.2000470560555261</v>
      </c>
      <c r="D81" s="244">
        <f t="shared" si="166"/>
        <v>1.7223988223497535</v>
      </c>
      <c r="E81" s="244">
        <f t="shared" si="166"/>
        <v>1.7286945464820571</v>
      </c>
      <c r="F81" s="370">
        <f t="shared" si="166"/>
        <v>1.3900773782430587</v>
      </c>
      <c r="G81" s="370">
        <f t="shared" si="166"/>
        <v>1.3648760440850747</v>
      </c>
      <c r="H81" s="370">
        <f t="shared" si="166"/>
        <v>1.3573016225827961</v>
      </c>
      <c r="I81" s="370">
        <f t="shared" ref="I81:J81" si="172">I46/I10</f>
        <v>1.6227983026962864</v>
      </c>
      <c r="J81" s="370">
        <f t="shared" si="172"/>
        <v>1.9296049198653051</v>
      </c>
      <c r="K81" s="243">
        <f t="shared" si="168"/>
        <v>1.9552560636006129</v>
      </c>
      <c r="L81" s="329">
        <f t="shared" si="168"/>
        <v>1.9995112021464785</v>
      </c>
      <c r="M81" s="392"/>
      <c r="N81" s="30">
        <f t="shared" si="170"/>
        <v>2.2633934945773579E-2</v>
      </c>
    </row>
    <row r="82" spans="1:14" ht="20.100000000000001" customHeight="1" x14ac:dyDescent="0.25">
      <c r="A82" s="24"/>
      <c r="B82" s="143" t="s">
        <v>66</v>
      </c>
      <c r="C82" s="243">
        <f t="shared" si="166"/>
        <v>5.6827841073678815</v>
      </c>
      <c r="D82" s="244">
        <f t="shared" si="166"/>
        <v>5.5818394429576799</v>
      </c>
      <c r="E82" s="244">
        <f t="shared" si="166"/>
        <v>5.3659016515150952</v>
      </c>
      <c r="F82" s="370">
        <f t="shared" si="166"/>
        <v>5.5388074513778047</v>
      </c>
      <c r="G82" s="370">
        <f t="shared" si="166"/>
        <v>5.5827618989734704</v>
      </c>
      <c r="H82" s="370">
        <f t="shared" si="166"/>
        <v>5.9769911688934467</v>
      </c>
      <c r="I82" s="370">
        <f t="shared" ref="I82:J82" si="173">I47/I11</f>
        <v>6.4147971191489352</v>
      </c>
      <c r="J82" s="370">
        <f t="shared" si="173"/>
        <v>6.7292671197820759</v>
      </c>
      <c r="K82" s="243">
        <f t="shared" si="168"/>
        <v>6.3207593772535562</v>
      </c>
      <c r="L82" s="329">
        <f t="shared" si="168"/>
        <v>6.8205069618881797</v>
      </c>
      <c r="M82" s="392"/>
      <c r="N82" s="30">
        <f t="shared" si="170"/>
        <v>7.9064484946707411E-2</v>
      </c>
    </row>
    <row r="83" spans="1:14" ht="20.100000000000001" customHeight="1" x14ac:dyDescent="0.25">
      <c r="A83" s="24"/>
      <c r="B83" t="s">
        <v>67</v>
      </c>
      <c r="C83" s="243">
        <f t="shared" si="166"/>
        <v>3.7635299791587644</v>
      </c>
      <c r="D83" s="244">
        <f t="shared" si="166"/>
        <v>3.7028383220923282</v>
      </c>
      <c r="E83" s="244">
        <f t="shared" si="166"/>
        <v>4.241242753790913</v>
      </c>
      <c r="F83" s="370">
        <f t="shared" si="166"/>
        <v>4.5918663496255681</v>
      </c>
      <c r="G83" s="370">
        <f t="shared" si="166"/>
        <v>4.3762281771055216</v>
      </c>
      <c r="H83" s="370">
        <f t="shared" si="166"/>
        <v>4.138323555696422</v>
      </c>
      <c r="I83" s="370">
        <f t="shared" ref="I83:J83" si="174">I48/I12</f>
        <v>4.910165246596101</v>
      </c>
      <c r="J83" s="370">
        <f t="shared" si="174"/>
        <v>4.0840689067727736</v>
      </c>
      <c r="K83" s="243">
        <f t="shared" si="168"/>
        <v>3.7714376162308341</v>
      </c>
      <c r="L83" s="329">
        <f t="shared" si="168"/>
        <v>5.0870985064394123</v>
      </c>
      <c r="M83" s="392"/>
      <c r="N83" s="30">
        <f t="shared" si="170"/>
        <v>0.34884864184057396</v>
      </c>
    </row>
    <row r="84" spans="1:14" ht="20.100000000000001" customHeight="1" x14ac:dyDescent="0.25">
      <c r="A84" s="24"/>
      <c r="B84" s="143" t="s">
        <v>82</v>
      </c>
      <c r="C84" s="243"/>
      <c r="D84" s="244"/>
      <c r="E84" s="244"/>
      <c r="F84" s="370"/>
      <c r="G84" s="370"/>
      <c r="H84" s="370">
        <f>H49/H13</f>
        <v>5.8838757396449708</v>
      </c>
      <c r="I84" s="370">
        <f t="shared" ref="I84:J84" si="175">I49/I13</f>
        <v>7.7206220554767659</v>
      </c>
      <c r="J84" s="370">
        <f t="shared" si="175"/>
        <v>7.959940277484689</v>
      </c>
      <c r="K84" s="243">
        <f t="shared" si="168"/>
        <v>7.8290983070250508</v>
      </c>
      <c r="L84" s="329">
        <f t="shared" si="168"/>
        <v>8.3601529609462677</v>
      </c>
      <c r="M84" s="392"/>
      <c r="N84" s="30">
        <f t="shared" si="170"/>
        <v>6.7830883340001175E-2</v>
      </c>
    </row>
    <row r="85" spans="1:14" ht="20.100000000000001" customHeight="1" x14ac:dyDescent="0.25">
      <c r="A85" s="24"/>
      <c r="B85" t="s">
        <v>68</v>
      </c>
      <c r="C85" s="243"/>
      <c r="D85" s="244"/>
      <c r="E85" s="244"/>
      <c r="F85" s="370">
        <f>F50/F14</f>
        <v>3.6082474226804124</v>
      </c>
      <c r="G85" s="370">
        <f>G50/G14</f>
        <v>3.610800744878957</v>
      </c>
      <c r="H85" s="370"/>
      <c r="I85" s="370"/>
      <c r="J85" s="370"/>
      <c r="K85" s="243"/>
      <c r="L85" s="329"/>
      <c r="M85" s="392"/>
      <c r="N85" s="30"/>
    </row>
    <row r="86" spans="1:14" ht="20.100000000000001" customHeight="1" x14ac:dyDescent="0.25">
      <c r="A86" s="24"/>
      <c r="B86" s="143" t="s">
        <v>83</v>
      </c>
      <c r="C86" s="243"/>
      <c r="D86" s="244"/>
      <c r="E86" s="244"/>
      <c r="F86" s="370"/>
      <c r="G86" s="370"/>
      <c r="H86" s="370"/>
      <c r="I86" s="370"/>
      <c r="J86" s="370"/>
      <c r="K86" s="243"/>
      <c r="L86" s="329"/>
      <c r="M86" s="392"/>
      <c r="N86" s="30"/>
    </row>
    <row r="87" spans="1:14" ht="20.100000000000001" customHeight="1" thickBot="1" x14ac:dyDescent="0.3">
      <c r="A87" s="24"/>
      <c r="B87" t="s">
        <v>70</v>
      </c>
      <c r="C87" s="243">
        <f t="shared" ref="C87:G90" si="176">C51/C16</f>
        <v>1.8700899615654336</v>
      </c>
      <c r="D87" s="244">
        <f t="shared" si="176"/>
        <v>3.5003185946106892</v>
      </c>
      <c r="E87" s="244">
        <f t="shared" si="176"/>
        <v>2.6837821809061744</v>
      </c>
      <c r="F87" s="370">
        <f t="shared" si="176"/>
        <v>2.1013277584411889</v>
      </c>
      <c r="G87" s="370">
        <f t="shared" si="176"/>
        <v>1.9844379596893353</v>
      </c>
      <c r="H87" s="370"/>
      <c r="I87" s="370"/>
      <c r="J87" s="370"/>
      <c r="K87" s="243">
        <f t="shared" ref="K87:L90" si="177">K51/K16</f>
        <v>2.5661993320774279</v>
      </c>
      <c r="L87" s="329">
        <f t="shared" si="177"/>
        <v>2.1743346212710262</v>
      </c>
      <c r="M87" s="392"/>
      <c r="N87" s="34">
        <f t="shared" si="170"/>
        <v>-0.15270236645614493</v>
      </c>
    </row>
    <row r="88" spans="1:14" ht="20.100000000000001" customHeight="1" thickBot="1" x14ac:dyDescent="0.3">
      <c r="A88" s="5" t="s">
        <v>35</v>
      </c>
      <c r="B88" s="6"/>
      <c r="C88" s="113">
        <f t="shared" si="176"/>
        <v>1.1651844962701983</v>
      </c>
      <c r="D88" s="133">
        <f t="shared" si="176"/>
        <v>1.1939999104830223</v>
      </c>
      <c r="E88" s="133">
        <f t="shared" si="176"/>
        <v>1.3421143788134609</v>
      </c>
      <c r="F88" s="366">
        <f t="shared" si="176"/>
        <v>1.3354558265681284</v>
      </c>
      <c r="G88" s="366">
        <f t="shared" si="176"/>
        <v>1.3358091468192805</v>
      </c>
      <c r="H88" s="366">
        <f t="shared" ref="H88:H95" si="178">H52/H17</f>
        <v>1.3377759953840802</v>
      </c>
      <c r="I88" s="366">
        <f t="shared" ref="I88:J88" si="179">I52/I17</f>
        <v>1.4352635734960679</v>
      </c>
      <c r="J88" s="366">
        <f t="shared" si="179"/>
        <v>1.4922291487679324</v>
      </c>
      <c r="K88" s="113">
        <f t="shared" si="177"/>
        <v>1.4331801312505492</v>
      </c>
      <c r="L88" s="390">
        <f t="shared" si="177"/>
        <v>1.464137402369788</v>
      </c>
      <c r="M88" s="391"/>
      <c r="N88" s="23">
        <f t="shared" si="170"/>
        <v>2.1600404892737641E-2</v>
      </c>
    </row>
    <row r="89" spans="1:14" ht="20.100000000000001" customHeight="1" x14ac:dyDescent="0.25">
      <c r="A89" s="24"/>
      <c r="B89" t="s">
        <v>64</v>
      </c>
      <c r="C89" s="243">
        <f t="shared" si="176"/>
        <v>1.102517518139674</v>
      </c>
      <c r="D89" s="244">
        <f t="shared" si="176"/>
        <v>1.1163774040161705</v>
      </c>
      <c r="E89" s="244">
        <f t="shared" si="176"/>
        <v>1.2677391708388333</v>
      </c>
      <c r="F89" s="370">
        <f t="shared" si="176"/>
        <v>1.2380341069742067</v>
      </c>
      <c r="G89" s="370">
        <f t="shared" si="176"/>
        <v>1.2720894206687776</v>
      </c>
      <c r="H89" s="370">
        <f t="shared" si="178"/>
        <v>1.2695480140640574</v>
      </c>
      <c r="I89" s="370">
        <f t="shared" ref="I89:J89" si="180">I53/I18</f>
        <v>1.3124817187172484</v>
      </c>
      <c r="J89" s="370">
        <f t="shared" si="180"/>
        <v>1.3333711208163996</v>
      </c>
      <c r="K89" s="243">
        <f t="shared" si="177"/>
        <v>1.3345952929858196</v>
      </c>
      <c r="L89" s="329">
        <f t="shared" si="177"/>
        <v>1.3379027089438937</v>
      </c>
      <c r="M89" s="392"/>
      <c r="N89" s="241">
        <f t="shared" si="170"/>
        <v>2.4782164117143324E-3</v>
      </c>
    </row>
    <row r="90" spans="1:14" ht="20.100000000000001" customHeight="1" x14ac:dyDescent="0.25">
      <c r="A90" s="24"/>
      <c r="B90" t="s">
        <v>65</v>
      </c>
      <c r="C90" s="243">
        <f t="shared" si="176"/>
        <v>3.6237316798196169</v>
      </c>
      <c r="D90" s="244">
        <f t="shared" si="176"/>
        <v>3.5576735203907757</v>
      </c>
      <c r="E90" s="244">
        <f t="shared" si="176"/>
        <v>1.3755840856507735</v>
      </c>
      <c r="F90" s="370">
        <f t="shared" si="176"/>
        <v>1.1544637248743719</v>
      </c>
      <c r="G90" s="370">
        <f t="shared" si="176"/>
        <v>0.86937078651685396</v>
      </c>
      <c r="H90" s="370">
        <f t="shared" si="178"/>
        <v>1.0946293718094755</v>
      </c>
      <c r="I90" s="370">
        <f t="shared" ref="I90:J90" si="181">I54/I19</f>
        <v>0.23019883478658862</v>
      </c>
      <c r="J90" s="370">
        <f t="shared" si="181"/>
        <v>0.24189115987961643</v>
      </c>
      <c r="K90" s="243">
        <f t="shared" si="177"/>
        <v>0.25468734710087537</v>
      </c>
      <c r="L90" s="329">
        <f t="shared" si="177"/>
        <v>0.22781912623114081</v>
      </c>
      <c r="M90" s="392"/>
      <c r="N90" s="30">
        <f t="shared" si="170"/>
        <v>-0.10549491828148307</v>
      </c>
    </row>
    <row r="91" spans="1:14" ht="20.100000000000001" customHeight="1" x14ac:dyDescent="0.25">
      <c r="A91" s="24"/>
      <c r="B91" t="s">
        <v>72</v>
      </c>
      <c r="C91" s="243"/>
      <c r="D91" s="244"/>
      <c r="E91" s="244"/>
      <c r="F91" s="370">
        <f t="shared" ref="F91:G93" si="182">F55/F20</f>
        <v>1.2164948453608246</v>
      </c>
      <c r="G91" s="370">
        <f t="shared" si="182"/>
        <v>1.2302371541501975</v>
      </c>
      <c r="H91" s="370">
        <f t="shared" si="178"/>
        <v>1.2112676056338028</v>
      </c>
      <c r="I91" s="370"/>
      <c r="J91" s="370"/>
      <c r="K91" s="243"/>
      <c r="L91" s="329"/>
      <c r="M91" s="392"/>
      <c r="N91" s="30"/>
    </row>
    <row r="92" spans="1:14" ht="20.100000000000001" customHeight="1" x14ac:dyDescent="0.25">
      <c r="A92" s="24"/>
      <c r="B92" t="s">
        <v>66</v>
      </c>
      <c r="C92" s="243">
        <f t="shared" ref="C92:E93" si="183">C56/C21</f>
        <v>1.8981239757911577</v>
      </c>
      <c r="D92" s="244">
        <f t="shared" si="183"/>
        <v>1.9696153245152437</v>
      </c>
      <c r="E92" s="244">
        <f t="shared" si="183"/>
        <v>2.0736778551369759</v>
      </c>
      <c r="F92" s="370">
        <f t="shared" si="182"/>
        <v>2.16216371773517</v>
      </c>
      <c r="G92" s="370">
        <f t="shared" si="182"/>
        <v>2.1888071644952252</v>
      </c>
      <c r="H92" s="370">
        <f t="shared" si="178"/>
        <v>2.2278509894526448</v>
      </c>
      <c r="I92" s="370">
        <f t="shared" ref="I92:J92" si="184">I56/I21</f>
        <v>2.4834970958699687</v>
      </c>
      <c r="J92" s="370">
        <f t="shared" si="184"/>
        <v>2.7059569412356113</v>
      </c>
      <c r="K92" s="243">
        <f t="shared" ref="K92:L95" si="185">K56/K21</f>
        <v>2.5387476352214784</v>
      </c>
      <c r="L92" s="329">
        <f t="shared" si="185"/>
        <v>2.6541750741405874</v>
      </c>
      <c r="N92" s="30">
        <f t="shared" si="170"/>
        <v>4.5466291063246705E-2</v>
      </c>
    </row>
    <row r="93" spans="1:14" ht="20.100000000000001" customHeight="1" x14ac:dyDescent="0.25">
      <c r="A93" s="24"/>
      <c r="B93" t="s">
        <v>67</v>
      </c>
      <c r="C93" s="243">
        <f t="shared" si="183"/>
        <v>0.98625533815988875</v>
      </c>
      <c r="D93" s="244">
        <f t="shared" si="183"/>
        <v>0.97945810292732172</v>
      </c>
      <c r="E93" s="244">
        <f t="shared" si="183"/>
        <v>1.0752321369095725</v>
      </c>
      <c r="F93" s="370">
        <f t="shared" si="182"/>
        <v>1.0388874025453827</v>
      </c>
      <c r="G93" s="370">
        <f t="shared" si="182"/>
        <v>1.0286257179075557</v>
      </c>
      <c r="H93" s="370">
        <f t="shared" si="178"/>
        <v>1.0104919691807241</v>
      </c>
      <c r="I93" s="370">
        <f t="shared" ref="I93:J93" si="186">I57/I22</f>
        <v>1.0693482227997373</v>
      </c>
      <c r="J93" s="370">
        <f t="shared" si="186"/>
        <v>1.1337024627637444</v>
      </c>
      <c r="K93" s="243">
        <f t="shared" si="185"/>
        <v>1.1248127335422484</v>
      </c>
      <c r="L93" s="329">
        <f t="shared" si="185"/>
        <v>1.145977082035853</v>
      </c>
      <c r="N93" s="30">
        <f t="shared" si="170"/>
        <v>1.8815886291537666E-2</v>
      </c>
    </row>
    <row r="94" spans="1:14" ht="20.100000000000001" customHeight="1" x14ac:dyDescent="0.25">
      <c r="A94" s="24"/>
      <c r="B94" t="s">
        <v>82</v>
      </c>
      <c r="C94" s="243"/>
      <c r="D94" s="244"/>
      <c r="E94" s="244"/>
      <c r="F94" s="370"/>
      <c r="G94" s="370"/>
      <c r="H94" s="370">
        <f t="shared" si="178"/>
        <v>5.3868226772530994</v>
      </c>
      <c r="I94" s="370">
        <f t="shared" ref="I94:J94" si="187">I58/I23</f>
        <v>5.5624915797217529</v>
      </c>
      <c r="J94" s="370">
        <f t="shared" si="187"/>
        <v>6.1787978085901551</v>
      </c>
      <c r="K94" s="243">
        <f t="shared" si="185"/>
        <v>5.6542281221210251</v>
      </c>
      <c r="L94" s="329">
        <f t="shared" si="185"/>
        <v>6.1557784535577253</v>
      </c>
      <c r="N94" s="30">
        <f t="shared" si="170"/>
        <v>8.8703589703868851E-2</v>
      </c>
    </row>
    <row r="95" spans="1:14" ht="20.100000000000001" customHeight="1" x14ac:dyDescent="0.25">
      <c r="A95" s="24"/>
      <c r="B95" t="s">
        <v>68</v>
      </c>
      <c r="C95" s="243"/>
      <c r="D95" s="244"/>
      <c r="E95" s="244">
        <f>E59/E24</f>
        <v>1.7142857142857142</v>
      </c>
      <c r="F95" s="370">
        <f>F59/F24</f>
        <v>1.6877828054298643</v>
      </c>
      <c r="G95" s="370">
        <f>G59/G24</f>
        <v>1.6666666666666667</v>
      </c>
      <c r="H95" s="370">
        <f t="shared" si="178"/>
        <v>1.4084231145935358</v>
      </c>
      <c r="I95" s="370">
        <f t="shared" ref="I95:J95" si="188">I59/I24</f>
        <v>1.4310481882172681</v>
      </c>
      <c r="J95" s="370">
        <f t="shared" si="188"/>
        <v>1.2184502301839732</v>
      </c>
      <c r="K95" s="243">
        <f t="shared" si="185"/>
        <v>1.4716516989083939</v>
      </c>
      <c r="L95" s="329">
        <f t="shared" si="185"/>
        <v>1.3642921422434331</v>
      </c>
      <c r="N95" s="30">
        <f t="shared" si="170"/>
        <v>-7.2951743095594795E-2</v>
      </c>
    </row>
    <row r="96" spans="1:14" ht="20.100000000000001" customHeight="1" x14ac:dyDescent="0.25">
      <c r="A96" s="24"/>
      <c r="B96" t="s">
        <v>83</v>
      </c>
      <c r="C96" s="243"/>
      <c r="D96" s="244"/>
      <c r="E96" s="244"/>
      <c r="F96" s="370"/>
      <c r="G96" s="370"/>
      <c r="H96" s="370"/>
      <c r="I96" s="370"/>
      <c r="J96" s="370"/>
      <c r="K96" s="243"/>
      <c r="L96" s="329">
        <f>L60/L25</f>
        <v>10.617114987433748</v>
      </c>
      <c r="N96" s="30"/>
    </row>
    <row r="97" spans="1:14" ht="20.100000000000001" customHeight="1" thickBot="1" x14ac:dyDescent="0.3">
      <c r="A97" s="24"/>
      <c r="B97" t="s">
        <v>70</v>
      </c>
      <c r="C97" s="245">
        <f t="shared" ref="C97:G98" si="189">C61/C26</f>
        <v>0.80850063389424598</v>
      </c>
      <c r="D97" s="246">
        <f t="shared" si="189"/>
        <v>0.82026955014475089</v>
      </c>
      <c r="E97" s="246">
        <f t="shared" si="189"/>
        <v>0.99512438068627362</v>
      </c>
      <c r="F97" s="370">
        <f t="shared" si="189"/>
        <v>1.0089309407324405</v>
      </c>
      <c r="G97" s="370">
        <f t="shared" si="189"/>
        <v>0.9293099398625857</v>
      </c>
      <c r="H97" s="370"/>
      <c r="I97" s="370"/>
      <c r="J97" s="370"/>
      <c r="K97" s="243">
        <f>K61/K26</f>
        <v>1.0147097348708798</v>
      </c>
      <c r="L97" s="329">
        <f>L61/L26</f>
        <v>1.0207647433850957</v>
      </c>
      <c r="N97" s="34">
        <f t="shared" si="170"/>
        <v>5.9672321119363372E-3</v>
      </c>
    </row>
    <row r="98" spans="1:14" ht="20.100000000000001" customHeight="1" thickBot="1" x14ac:dyDescent="0.3">
      <c r="A98" s="74" t="s">
        <v>20</v>
      </c>
      <c r="B98" s="100"/>
      <c r="C98" s="375">
        <f t="shared" si="189"/>
        <v>2.2085980084340191</v>
      </c>
      <c r="D98" s="115">
        <f t="shared" si="189"/>
        <v>2.2692122767291418</v>
      </c>
      <c r="E98" s="115">
        <f t="shared" si="189"/>
        <v>2.3654983434630283</v>
      </c>
      <c r="F98" s="115">
        <f t="shared" si="189"/>
        <v>2.39736103434146</v>
      </c>
      <c r="G98" s="115">
        <f t="shared" si="189"/>
        <v>2.0018455799380481</v>
      </c>
      <c r="H98" s="115">
        <f>H62/H27</f>
        <v>1.9520967424775821</v>
      </c>
      <c r="I98" s="115">
        <f t="shared" ref="I98:J98" si="190">I62/I27</f>
        <v>2.4996726507425819</v>
      </c>
      <c r="J98" s="115">
        <f t="shared" si="190"/>
        <v>2.6403068726840928</v>
      </c>
      <c r="K98" s="114">
        <f>K62/K27</f>
        <v>2.5711656759368542</v>
      </c>
      <c r="L98" s="377">
        <f>L62/L27</f>
        <v>2.6661860815010541</v>
      </c>
      <c r="N98" s="128">
        <f t="shared" si="170"/>
        <v>3.6956158233396354E-2</v>
      </c>
    </row>
    <row r="99" spans="1:14" ht="20.100000000000001" customHeight="1" x14ac:dyDescent="0.25">
      <c r="A99" s="24"/>
      <c r="B99" t="s">
        <v>64</v>
      </c>
      <c r="C99" s="243">
        <f t="shared" ref="C99:H100" si="191">C43/C7</f>
        <v>4.3607267461763808</v>
      </c>
      <c r="D99" s="243">
        <f t="shared" si="191"/>
        <v>4.3688660485568471</v>
      </c>
      <c r="E99" s="243">
        <f t="shared" si="191"/>
        <v>4.2553963546621869</v>
      </c>
      <c r="F99" s="243">
        <f t="shared" si="191"/>
        <v>4.2796460972023116</v>
      </c>
      <c r="G99" s="243">
        <f t="shared" si="191"/>
        <v>4.2715937448963448</v>
      </c>
      <c r="H99" s="243">
        <f t="shared" si="191"/>
        <v>4.3261342870984061</v>
      </c>
      <c r="I99" s="243">
        <f t="shared" ref="I99:J99" si="192">I43/I7</f>
        <v>4.5944184386724745</v>
      </c>
      <c r="J99" s="243">
        <f t="shared" si="192"/>
        <v>4.5978327063980586</v>
      </c>
      <c r="K99" s="243">
        <f>K43/K7</f>
        <v>4.4697951793767681</v>
      </c>
      <c r="L99" s="393">
        <f>L43/L7</f>
        <v>4.5854488480650319</v>
      </c>
      <c r="N99" s="241">
        <f t="shared" si="170"/>
        <v>2.5874489556452045E-2</v>
      </c>
    </row>
    <row r="100" spans="1:14" ht="20.100000000000001" customHeight="1" x14ac:dyDescent="0.25">
      <c r="A100" s="24"/>
      <c r="B100" t="s">
        <v>65</v>
      </c>
      <c r="C100" s="243">
        <f t="shared" si="191"/>
        <v>4.0522028895672024</v>
      </c>
      <c r="D100" s="243">
        <f t="shared" si="191"/>
        <v>4.0319616437255634</v>
      </c>
      <c r="E100" s="243">
        <f t="shared" si="191"/>
        <v>3.9730258098124351</v>
      </c>
      <c r="F100" s="243">
        <f t="shared" si="191"/>
        <v>4.010176148614069</v>
      </c>
      <c r="G100" s="243">
        <f t="shared" si="191"/>
        <v>4.0552067883970153</v>
      </c>
      <c r="H100" s="243">
        <f t="shared" si="191"/>
        <v>4.0524108740898184</v>
      </c>
      <c r="I100" s="243">
        <f t="shared" ref="I100:J100" si="193">I44/I8</f>
        <v>4.2181765530066135</v>
      </c>
      <c r="J100" s="243">
        <f t="shared" si="193"/>
        <v>4.2175683850446637</v>
      </c>
      <c r="K100" s="243">
        <f>K44/K8</f>
        <v>4.1705403988212026</v>
      </c>
      <c r="L100" s="393">
        <f>L44/L8</f>
        <v>4.1028184221525503</v>
      </c>
      <c r="N100" s="30">
        <f t="shared" ref="N100:N105" si="194">(L100-K100)/K100</f>
        <v>-1.623817783608902E-2</v>
      </c>
    </row>
    <row r="101" spans="1:14" ht="20.100000000000001" customHeight="1" x14ac:dyDescent="0.25">
      <c r="A101" s="24"/>
      <c r="B101" t="s">
        <v>72</v>
      </c>
      <c r="C101" s="243">
        <f t="shared" ref="C101:L101" si="195">C45/C9</f>
        <v>4.8232437581677328</v>
      </c>
      <c r="D101" s="243">
        <f t="shared" si="195"/>
        <v>4.9457229268549083</v>
      </c>
      <c r="E101" s="243">
        <f t="shared" si="195"/>
        <v>4.6337391431745507</v>
      </c>
      <c r="F101" s="243">
        <f t="shared" si="195"/>
        <v>4.4643065064160572</v>
      </c>
      <c r="G101" s="243">
        <f t="shared" si="195"/>
        <v>4.103006615816259</v>
      </c>
      <c r="H101" s="243">
        <f t="shared" si="195"/>
        <v>4.1691631462692493</v>
      </c>
      <c r="I101" s="243">
        <f t="shared" ref="I101:J101" si="196">I45/I9</f>
        <v>4.5856599101890287</v>
      </c>
      <c r="J101" s="243">
        <f t="shared" si="196"/>
        <v>4.696697614905001</v>
      </c>
      <c r="K101" s="243">
        <f t="shared" si="195"/>
        <v>4.5779900569465184</v>
      </c>
      <c r="L101" s="393">
        <f t="shared" si="195"/>
        <v>4.8089749823950001</v>
      </c>
      <c r="N101" s="30">
        <f t="shared" si="194"/>
        <v>5.0455532357042018E-2</v>
      </c>
    </row>
    <row r="102" spans="1:14" ht="20.100000000000001" customHeight="1" x14ac:dyDescent="0.25">
      <c r="A102" s="24"/>
      <c r="B102" t="s">
        <v>66</v>
      </c>
      <c r="C102" s="243">
        <f t="shared" ref="C102:L102" si="197">C46/C10</f>
        <v>1.2000470560555261</v>
      </c>
      <c r="D102" s="243">
        <f t="shared" si="197"/>
        <v>1.7223988223497535</v>
      </c>
      <c r="E102" s="243">
        <f t="shared" si="197"/>
        <v>1.7286945464820571</v>
      </c>
      <c r="F102" s="243">
        <f t="shared" si="197"/>
        <v>1.3900773782430587</v>
      </c>
      <c r="G102" s="243">
        <f t="shared" si="197"/>
        <v>1.3648760440850747</v>
      </c>
      <c r="H102" s="243">
        <f t="shared" si="197"/>
        <v>1.3573016225827961</v>
      </c>
      <c r="I102" s="243">
        <f t="shared" ref="I102:J102" si="198">I46/I10</f>
        <v>1.6227983026962864</v>
      </c>
      <c r="J102" s="243">
        <f t="shared" si="198"/>
        <v>1.9296049198653051</v>
      </c>
      <c r="K102" s="243">
        <f t="shared" si="197"/>
        <v>1.9552560636006129</v>
      </c>
      <c r="L102" s="393">
        <f t="shared" si="197"/>
        <v>1.9995112021464785</v>
      </c>
      <c r="N102" s="30">
        <f t="shared" si="194"/>
        <v>2.2633934945773579E-2</v>
      </c>
    </row>
    <row r="103" spans="1:14" ht="20.100000000000001" customHeight="1" x14ac:dyDescent="0.25">
      <c r="A103" s="24"/>
      <c r="B103" t="s">
        <v>67</v>
      </c>
      <c r="C103" s="243">
        <f t="shared" ref="C103:L103" si="199">C47/C11</f>
        <v>5.6827841073678815</v>
      </c>
      <c r="D103" s="243">
        <f t="shared" si="199"/>
        <v>5.5818394429576799</v>
      </c>
      <c r="E103" s="243">
        <f t="shared" si="199"/>
        <v>5.3659016515150952</v>
      </c>
      <c r="F103" s="243">
        <f t="shared" si="199"/>
        <v>5.5388074513778047</v>
      </c>
      <c r="G103" s="243">
        <f t="shared" si="199"/>
        <v>5.5827618989734704</v>
      </c>
      <c r="H103" s="243">
        <f t="shared" si="199"/>
        <v>5.9769911688934467</v>
      </c>
      <c r="I103" s="243">
        <f t="shared" ref="I103:J103" si="200">I47/I11</f>
        <v>6.4147971191489352</v>
      </c>
      <c r="J103" s="243">
        <f t="shared" si="200"/>
        <v>6.7292671197820759</v>
      </c>
      <c r="K103" s="243">
        <f t="shared" si="199"/>
        <v>6.3207593772535562</v>
      </c>
      <c r="L103" s="393">
        <f t="shared" si="199"/>
        <v>6.8205069618881797</v>
      </c>
      <c r="N103" s="30">
        <f t="shared" si="194"/>
        <v>7.9064484946707411E-2</v>
      </c>
    </row>
    <row r="104" spans="1:14" ht="20.100000000000001" customHeight="1" x14ac:dyDescent="0.25">
      <c r="A104" s="24"/>
      <c r="B104" t="s">
        <v>82</v>
      </c>
      <c r="C104" s="243">
        <f t="shared" ref="C104:L104" si="201">C48/C12</f>
        <v>3.7635299791587644</v>
      </c>
      <c r="D104" s="243">
        <f t="shared" si="201"/>
        <v>3.7028383220923282</v>
      </c>
      <c r="E104" s="243">
        <f t="shared" si="201"/>
        <v>4.241242753790913</v>
      </c>
      <c r="F104" s="243">
        <f t="shared" si="201"/>
        <v>4.5918663496255681</v>
      </c>
      <c r="G104" s="243">
        <f t="shared" si="201"/>
        <v>4.3762281771055216</v>
      </c>
      <c r="H104" s="243">
        <f t="shared" si="201"/>
        <v>4.138323555696422</v>
      </c>
      <c r="I104" s="243">
        <f t="shared" ref="I104:J104" si="202">I48/I12</f>
        <v>4.910165246596101</v>
      </c>
      <c r="J104" s="243">
        <f t="shared" si="202"/>
        <v>4.0840689067727736</v>
      </c>
      <c r="K104" s="243">
        <f t="shared" si="201"/>
        <v>3.7714376162308341</v>
      </c>
      <c r="L104" s="393">
        <f t="shared" si="201"/>
        <v>5.0870985064394123</v>
      </c>
      <c r="N104" s="30">
        <f t="shared" si="194"/>
        <v>0.34884864184057396</v>
      </c>
    </row>
    <row r="105" spans="1:14" ht="20.100000000000001" customHeight="1" x14ac:dyDescent="0.25">
      <c r="A105" s="24"/>
      <c r="B105" t="s">
        <v>68</v>
      </c>
      <c r="C105" s="243"/>
      <c r="D105" s="243"/>
      <c r="E105" s="243"/>
      <c r="F105" s="243"/>
      <c r="G105" s="243"/>
      <c r="H105" s="243">
        <f t="shared" ref="H105:L105" si="203">H49/H13</f>
        <v>5.8838757396449708</v>
      </c>
      <c r="I105" s="243">
        <f t="shared" ref="I105:J105" si="204">I49/I13</f>
        <v>7.7206220554767659</v>
      </c>
      <c r="J105" s="243">
        <f t="shared" si="204"/>
        <v>7.959940277484689</v>
      </c>
      <c r="K105" s="243">
        <f t="shared" si="203"/>
        <v>7.8290983070250508</v>
      </c>
      <c r="L105" s="393">
        <f t="shared" si="203"/>
        <v>8.3601529609462677</v>
      </c>
      <c r="N105" s="30">
        <f t="shared" si="194"/>
        <v>6.7830883340001175E-2</v>
      </c>
    </row>
    <row r="106" spans="1:14" ht="20.100000000000001" customHeight="1" x14ac:dyDescent="0.25">
      <c r="A106" s="24"/>
      <c r="B106" t="s">
        <v>83</v>
      </c>
      <c r="C106" s="243"/>
      <c r="D106" s="243"/>
      <c r="E106" s="243"/>
      <c r="F106" s="243">
        <f t="shared" ref="F106:G106" si="205">F50/F14</f>
        <v>3.6082474226804124</v>
      </c>
      <c r="G106" s="243">
        <f t="shared" si="205"/>
        <v>3.610800744878957</v>
      </c>
      <c r="H106" s="243"/>
      <c r="I106" s="243"/>
      <c r="J106" s="243"/>
      <c r="K106" s="243"/>
      <c r="L106" s="393"/>
      <c r="N106" s="30"/>
    </row>
    <row r="107" spans="1:14" ht="20.100000000000001" customHeight="1" thickBot="1" x14ac:dyDescent="0.3">
      <c r="A107" s="31"/>
      <c r="B107" s="25" t="s">
        <v>70</v>
      </c>
      <c r="C107" s="245"/>
      <c r="D107" s="245"/>
      <c r="E107" s="245"/>
      <c r="F107" s="245"/>
      <c r="G107" s="245"/>
      <c r="H107" s="245"/>
      <c r="I107" s="245"/>
      <c r="J107" s="245"/>
      <c r="K107" s="245"/>
      <c r="L107" s="394"/>
      <c r="N107" s="34"/>
    </row>
    <row r="108" spans="1:14" ht="20.100000000000001" customHeight="1" x14ac:dyDescent="0.25"/>
    <row r="109" spans="1:14" ht="15.75" x14ac:dyDescent="0.25">
      <c r="A109" s="99" t="s">
        <v>38</v>
      </c>
    </row>
  </sheetData>
  <mergeCells count="51">
    <mergeCell ref="S41:S42"/>
    <mergeCell ref="Y5:Z5"/>
    <mergeCell ref="A5:B6"/>
    <mergeCell ref="C5:C6"/>
    <mergeCell ref="D5:D6"/>
    <mergeCell ref="E5:E6"/>
    <mergeCell ref="J5:J6"/>
    <mergeCell ref="K5:L5"/>
    <mergeCell ref="N5:N6"/>
    <mergeCell ref="O5:O6"/>
    <mergeCell ref="P5:P6"/>
    <mergeCell ref="U5:U6"/>
    <mergeCell ref="V5:W5"/>
    <mergeCell ref="H5:H6"/>
    <mergeCell ref="T5:T6"/>
    <mergeCell ref="S5:S6"/>
    <mergeCell ref="F5:F6"/>
    <mergeCell ref="Y41:Z41"/>
    <mergeCell ref="A41:B42"/>
    <mergeCell ref="C41:C42"/>
    <mergeCell ref="D41:D42"/>
    <mergeCell ref="E41:E42"/>
    <mergeCell ref="J41:J42"/>
    <mergeCell ref="K41:L41"/>
    <mergeCell ref="N41:N42"/>
    <mergeCell ref="O41:O42"/>
    <mergeCell ref="P41:P42"/>
    <mergeCell ref="U41:U42"/>
    <mergeCell ref="V41:W41"/>
    <mergeCell ref="H41:H42"/>
    <mergeCell ref="I41:I42"/>
    <mergeCell ref="T41:T42"/>
    <mergeCell ref="A76:B77"/>
    <mergeCell ref="C76:C77"/>
    <mergeCell ref="D76:D77"/>
    <mergeCell ref="E76:E77"/>
    <mergeCell ref="F41:F42"/>
    <mergeCell ref="F76:F77"/>
    <mergeCell ref="R5:R6"/>
    <mergeCell ref="G41:G42"/>
    <mergeCell ref="R41:R42"/>
    <mergeCell ref="G76:G77"/>
    <mergeCell ref="I76:I77"/>
    <mergeCell ref="Q41:Q42"/>
    <mergeCell ref="N76:N77"/>
    <mergeCell ref="K76:L76"/>
    <mergeCell ref="J76:J77"/>
    <mergeCell ref="H76:H77"/>
    <mergeCell ref="I5:I6"/>
    <mergeCell ref="G5:G6"/>
    <mergeCell ref="Q5:Q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M78:N91 N92:N107</xm:sqref>
        </x14:conditionalFormatting>
        <x14:conditionalFormatting xmlns:xm="http://schemas.microsoft.com/office/excel/2006/main">
          <x14:cfRule type="iconSet" priority="107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Y7:Z36</xm:sqref>
        </x14:conditionalFormatting>
        <x14:conditionalFormatting xmlns:xm="http://schemas.microsoft.com/office/excel/2006/main">
          <x14:cfRule type="iconSet" priority="113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Y43:Z71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workbookViewId="0">
      <selection activeCell="D31" sqref="D31"/>
    </sheetView>
  </sheetViews>
  <sheetFormatPr defaultRowHeight="15" x14ac:dyDescent="0.25"/>
  <sheetData>
    <row r="2" spans="1:1" ht="15.75" x14ac:dyDescent="0.25">
      <c r="A2" s="24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tabSelected="1" zoomScale="80" zoomScaleNormal="80" workbookViewId="0">
      <selection activeCell="L13" sqref="L13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32" t="s">
        <v>27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70"/>
    </row>
    <row r="3" spans="2:13" ht="11.25" customHeight="1" x14ac:dyDescent="0.3"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70"/>
    </row>
    <row r="4" spans="2:13" ht="11.25" customHeight="1" x14ac:dyDescent="0.3">
      <c r="B4" s="433" t="s">
        <v>92</v>
      </c>
      <c r="C4" s="433"/>
      <c r="D4" s="434" t="s">
        <v>93</v>
      </c>
      <c r="E4" s="435"/>
      <c r="F4" s="435"/>
      <c r="G4" s="435"/>
      <c r="H4" s="435"/>
      <c r="I4" s="435"/>
      <c r="J4" s="435"/>
      <c r="K4" s="435"/>
      <c r="L4" s="71"/>
      <c r="M4" s="72"/>
    </row>
    <row r="5" spans="2:13" ht="11.25" customHeight="1" x14ac:dyDescent="0.3">
      <c r="B5" s="433"/>
      <c r="C5" s="433"/>
      <c r="D5" s="435"/>
      <c r="E5" s="435"/>
      <c r="F5" s="435"/>
      <c r="G5" s="435"/>
      <c r="H5" s="435"/>
      <c r="I5" s="435"/>
      <c r="J5" s="435"/>
      <c r="K5" s="435"/>
      <c r="L5" s="71"/>
      <c r="M5" s="72"/>
    </row>
    <row r="7" spans="2:13" ht="25.5" customHeight="1" x14ac:dyDescent="0.3">
      <c r="B7" s="428" t="s">
        <v>28</v>
      </c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429"/>
    </row>
    <row r="8" spans="2:13" ht="16.5" customHeight="1" x14ac:dyDescent="0.3">
      <c r="B8" s="436"/>
      <c r="C8" s="437"/>
      <c r="D8" s="437"/>
      <c r="M8" s="48" t="s">
        <v>29</v>
      </c>
    </row>
    <row r="9" spans="2:13" ht="20.100000000000001" customHeight="1" x14ac:dyDescent="0.3">
      <c r="B9" s="437"/>
      <c r="C9" s="437"/>
      <c r="D9" s="437"/>
      <c r="E9" s="426" t="s">
        <v>30</v>
      </c>
      <c r="F9" s="426"/>
      <c r="G9" s="431">
        <f>'2'!X9</f>
        <v>1.975077911849913E-2</v>
      </c>
      <c r="H9" s="431"/>
      <c r="I9" s="57" t="s">
        <v>31</v>
      </c>
      <c r="J9" s="58"/>
      <c r="K9" s="137">
        <f>'3'!X9</f>
        <v>5.5683612401302762E-2</v>
      </c>
      <c r="L9" s="66">
        <f>'3'!X9</f>
        <v>5.5683612401302762E-2</v>
      </c>
      <c r="M9" s="63">
        <f>'5'!W7</f>
        <v>0.45025281686660323</v>
      </c>
    </row>
    <row r="10" spans="2:13" ht="19.5" customHeight="1" x14ac:dyDescent="0.3">
      <c r="B10" s="437"/>
      <c r="C10" s="437"/>
      <c r="D10" s="437"/>
      <c r="E10" s="426"/>
      <c r="F10" s="426"/>
      <c r="G10" s="431"/>
      <c r="H10" s="431"/>
      <c r="I10" s="57" t="s">
        <v>32</v>
      </c>
      <c r="J10" s="58"/>
      <c r="K10" s="137">
        <f>'4'!X9</f>
        <v>-7.9053945175716206E-3</v>
      </c>
      <c r="L10" s="66">
        <f>'4'!X9</f>
        <v>-7.9053945175716206E-3</v>
      </c>
      <c r="M10" s="63">
        <f>'5'!W21</f>
        <v>0.54974718313339677</v>
      </c>
    </row>
    <row r="11" spans="2:13" ht="20.100000000000001" customHeight="1" x14ac:dyDescent="0.35">
      <c r="B11" s="437"/>
      <c r="C11" s="437"/>
      <c r="D11" s="437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37"/>
      <c r="C12" s="437"/>
      <c r="D12" s="437"/>
      <c r="E12" s="426" t="s">
        <v>33</v>
      </c>
      <c r="F12" s="426"/>
      <c r="G12" s="431">
        <f>'2'!X18</f>
        <v>0.11842714787945718</v>
      </c>
      <c r="H12" s="431"/>
      <c r="I12" s="57" t="s">
        <v>31</v>
      </c>
      <c r="J12" s="58"/>
      <c r="K12" s="137">
        <f>'5'!Y31</f>
        <v>0.16771957999813958</v>
      </c>
      <c r="L12" s="66">
        <f>K12</f>
        <v>0.16771957999813958</v>
      </c>
      <c r="M12" s="63">
        <f>'5'!W31</f>
        <v>0.6737179402433735</v>
      </c>
    </row>
    <row r="13" spans="2:13" ht="20.100000000000001" customHeight="1" x14ac:dyDescent="0.3">
      <c r="B13" s="437"/>
      <c r="C13" s="437"/>
      <c r="D13" s="437"/>
      <c r="E13" s="426"/>
      <c r="F13" s="426"/>
      <c r="G13" s="431"/>
      <c r="H13" s="431"/>
      <c r="I13" s="57" t="s">
        <v>32</v>
      </c>
      <c r="J13" s="58"/>
      <c r="K13" s="137">
        <f>'4'!X18</f>
        <v>2.8758610705135523E-2</v>
      </c>
      <c r="L13" s="66">
        <f>'5'!Y45</f>
        <v>2.8758610705135693E-2</v>
      </c>
      <c r="M13" s="63">
        <f>'5'!W45</f>
        <v>0.32628205975662661</v>
      </c>
    </row>
    <row r="14" spans="2:13" ht="20.100000000000001" customHeight="1" x14ac:dyDescent="0.35">
      <c r="B14" s="437"/>
      <c r="C14" s="437"/>
      <c r="D14" s="437"/>
      <c r="F14" s="49"/>
      <c r="G14" s="60"/>
      <c r="H14" s="62"/>
      <c r="L14" s="67"/>
    </row>
    <row r="15" spans="2:13" ht="20.100000000000001" customHeight="1" x14ac:dyDescent="0.3">
      <c r="B15" s="437"/>
      <c r="C15" s="437"/>
      <c r="D15" s="437"/>
      <c r="E15" s="426" t="s">
        <v>34</v>
      </c>
      <c r="F15" s="426"/>
      <c r="G15" s="431">
        <f>'2'!M27</f>
        <v>9.6765181043800191E-2</v>
      </c>
      <c r="H15" s="431"/>
      <c r="I15" s="57" t="s">
        <v>31</v>
      </c>
      <c r="J15" s="58"/>
      <c r="K15" s="137">
        <f>'5'!N55</f>
        <v>0.10612754898303518</v>
      </c>
      <c r="L15" s="66">
        <f>K15</f>
        <v>0.10612754898303518</v>
      </c>
      <c r="M15" s="59"/>
    </row>
    <row r="16" spans="2:13" ht="20.100000000000001" customHeight="1" x14ac:dyDescent="0.3">
      <c r="B16" s="437"/>
      <c r="C16" s="437"/>
      <c r="D16" s="437"/>
      <c r="E16" s="426"/>
      <c r="F16" s="426"/>
      <c r="G16" s="431"/>
      <c r="H16" s="431"/>
      <c r="I16" s="57" t="s">
        <v>32</v>
      </c>
      <c r="J16" s="58"/>
      <c r="K16" s="137">
        <f>'5'!N69</f>
        <v>3.6956158233396541E-2</v>
      </c>
      <c r="L16" s="66">
        <f>K16</f>
        <v>3.6956158233396541E-2</v>
      </c>
      <c r="M16" s="59"/>
    </row>
    <row r="17" spans="2:13" ht="11.25" customHeight="1" x14ac:dyDescent="0.3">
      <c r="B17" s="437"/>
      <c r="C17" s="437"/>
      <c r="D17" s="437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28" t="s">
        <v>35</v>
      </c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</row>
    <row r="23" spans="2:13" x14ac:dyDescent="0.3">
      <c r="B23" s="430"/>
      <c r="C23" s="430"/>
      <c r="D23" s="430"/>
      <c r="M23" s="48" t="s">
        <v>29</v>
      </c>
    </row>
    <row r="24" spans="2:13" ht="20.100000000000001" customHeight="1" x14ac:dyDescent="0.3">
      <c r="B24" s="430"/>
      <c r="C24" s="430"/>
      <c r="D24" s="430"/>
      <c r="E24" s="426" t="s">
        <v>30</v>
      </c>
      <c r="F24" s="426"/>
      <c r="G24" s="431">
        <f>'6'!Y24</f>
        <v>-2.5403401672921826E-3</v>
      </c>
      <c r="H24" s="431"/>
      <c r="I24" s="57" t="s">
        <v>31</v>
      </c>
      <c r="J24" s="58"/>
      <c r="K24" s="137">
        <f>'6'!Y7</f>
        <v>2.1305466022880807E-2</v>
      </c>
      <c r="L24" s="66">
        <f>K24</f>
        <v>2.1305466022880807E-2</v>
      </c>
      <c r="M24" s="63">
        <f>'6'!U7</f>
        <v>0.48593758311503304</v>
      </c>
    </row>
    <row r="25" spans="2:13" ht="20.100000000000001" customHeight="1" x14ac:dyDescent="0.3">
      <c r="B25" s="430"/>
      <c r="C25" s="430"/>
      <c r="D25" s="430"/>
      <c r="E25" s="426"/>
      <c r="F25" s="426"/>
      <c r="G25" s="431"/>
      <c r="H25" s="431"/>
      <c r="I25" s="57" t="s">
        <v>32</v>
      </c>
      <c r="J25" s="58"/>
      <c r="K25" s="137">
        <f>'6'!Y21</f>
        <v>-2.4336774357105486E-2</v>
      </c>
      <c r="L25" s="66">
        <f>K25</f>
        <v>-2.4336774357105486E-2</v>
      </c>
      <c r="M25" s="63">
        <f>'6'!U21</f>
        <v>0.5140624168849669</v>
      </c>
    </row>
    <row r="26" spans="2:13" ht="20.100000000000001" customHeight="1" x14ac:dyDescent="0.3">
      <c r="B26" s="430"/>
      <c r="C26" s="430"/>
      <c r="D26" s="430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30"/>
      <c r="C27" s="430"/>
      <c r="D27" s="430"/>
      <c r="E27" s="426" t="s">
        <v>33</v>
      </c>
      <c r="F27" s="426"/>
      <c r="G27" s="431">
        <f>'6'!Y48</f>
        <v>4.1719413004277825E-2</v>
      </c>
      <c r="H27" s="431"/>
      <c r="I27" s="57" t="s">
        <v>31</v>
      </c>
      <c r="J27" s="58"/>
      <c r="K27" s="137">
        <f>'6'!Y31</f>
        <v>5.8607149534621789E-2</v>
      </c>
      <c r="L27" s="66">
        <f>K27</f>
        <v>5.8607149534621789E-2</v>
      </c>
      <c r="M27" s="63">
        <f>'6'!U31</f>
        <v>0.73355513846785259</v>
      </c>
    </row>
    <row r="28" spans="2:13" ht="20.100000000000001" customHeight="1" x14ac:dyDescent="0.3">
      <c r="B28" s="430"/>
      <c r="C28" s="430"/>
      <c r="D28" s="430"/>
      <c r="E28" s="426"/>
      <c r="F28" s="426"/>
      <c r="G28" s="431"/>
      <c r="H28" s="431"/>
      <c r="I28" s="57" t="s">
        <v>32</v>
      </c>
      <c r="J28" s="58"/>
      <c r="K28" s="137">
        <f>'6'!Y45</f>
        <v>-3.2620536442639764E-3</v>
      </c>
      <c r="L28" s="66">
        <f>K28</f>
        <v>-3.2620536442639764E-3</v>
      </c>
      <c r="M28" s="63">
        <f>'6'!U45</f>
        <v>0.26644486153214741</v>
      </c>
    </row>
    <row r="29" spans="2:13" ht="20.100000000000001" customHeight="1" x14ac:dyDescent="0.3">
      <c r="B29" s="430"/>
      <c r="C29" s="430"/>
      <c r="D29" s="430"/>
      <c r="F29" s="49"/>
      <c r="G29" s="54"/>
      <c r="H29" s="55"/>
      <c r="I29" s="53"/>
      <c r="L29" s="68"/>
    </row>
    <row r="30" spans="2:13" ht="20.100000000000001" customHeight="1" x14ac:dyDescent="0.3">
      <c r="B30" s="430"/>
      <c r="C30" s="430"/>
      <c r="D30" s="430"/>
      <c r="E30" s="427" t="s">
        <v>34</v>
      </c>
      <c r="F30" s="427"/>
      <c r="G30" s="431">
        <f>'6'!N72</f>
        <v>4.4372474350484581E-2</v>
      </c>
      <c r="H30" s="431"/>
      <c r="I30" s="57" t="s">
        <v>31</v>
      </c>
      <c r="J30" s="58"/>
      <c r="K30" s="137">
        <f>'6'!N55</f>
        <v>3.6523532628293456E-2</v>
      </c>
      <c r="L30" s="66">
        <f>K30</f>
        <v>3.6523532628293456E-2</v>
      </c>
      <c r="M30" s="59"/>
    </row>
    <row r="31" spans="2:13" ht="20.100000000000001" customHeight="1" x14ac:dyDescent="0.3">
      <c r="B31" s="430"/>
      <c r="C31" s="430"/>
      <c r="D31" s="430"/>
      <c r="E31" s="427"/>
      <c r="F31" s="427"/>
      <c r="G31" s="431"/>
      <c r="H31" s="431"/>
      <c r="I31" s="57" t="s">
        <v>32</v>
      </c>
      <c r="J31" s="58"/>
      <c r="K31" s="137">
        <f>'6'!N69</f>
        <v>2.1600404892738113E-2</v>
      </c>
      <c r="L31" s="66">
        <f>K31</f>
        <v>2.1600404892738113E-2</v>
      </c>
      <c r="M31" s="59"/>
    </row>
    <row r="32" spans="2:13" ht="15.75" customHeight="1" x14ac:dyDescent="0.3">
      <c r="B32" s="430"/>
      <c r="C32" s="430"/>
      <c r="D32" s="430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28" t="s">
        <v>36</v>
      </c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</row>
    <row r="38" spans="2:13" x14ac:dyDescent="0.3">
      <c r="B38" s="430"/>
      <c r="C38" s="430"/>
      <c r="D38" s="430"/>
      <c r="L38" s="69"/>
      <c r="M38" s="48" t="s">
        <v>29</v>
      </c>
    </row>
    <row r="39" spans="2:13" ht="20.100000000000001" customHeight="1" x14ac:dyDescent="0.3">
      <c r="B39" s="430"/>
      <c r="C39" s="430"/>
      <c r="D39" s="430"/>
      <c r="E39" s="426" t="s">
        <v>30</v>
      </c>
      <c r="F39" s="426"/>
      <c r="G39" s="431">
        <f>'7'!Y24</f>
        <v>6.6313240560097811E-2</v>
      </c>
      <c r="H39" s="431"/>
      <c r="I39" s="57" t="s">
        <v>31</v>
      </c>
      <c r="J39" s="58"/>
      <c r="K39" s="137">
        <f>'7'!Y7</f>
        <v>0.15482148831834816</v>
      </c>
      <c r="L39" s="66">
        <f>K39</f>
        <v>0.15482148831834816</v>
      </c>
      <c r="M39" s="63">
        <f>'7'!U7</f>
        <v>0.35057282377680454</v>
      </c>
    </row>
    <row r="40" spans="2:13" ht="20.100000000000001" customHeight="1" x14ac:dyDescent="0.3">
      <c r="B40" s="430"/>
      <c r="C40" s="430"/>
      <c r="D40" s="430"/>
      <c r="E40" s="426"/>
      <c r="F40" s="426"/>
      <c r="G40" s="431"/>
      <c r="H40" s="431"/>
      <c r="I40" s="57" t="s">
        <v>32</v>
      </c>
      <c r="J40" s="58"/>
      <c r="K40" s="137">
        <f>'7'!Y21</f>
        <v>1.9508927827064492E-2</v>
      </c>
      <c r="L40" s="66">
        <f>K40</f>
        <v>1.9508927827064492E-2</v>
      </c>
      <c r="M40" s="63">
        <f>'7'!U21</f>
        <v>0.64942717622319557</v>
      </c>
    </row>
    <row r="41" spans="2:13" ht="20.100000000000001" customHeight="1" x14ac:dyDescent="0.3">
      <c r="B41" s="430"/>
      <c r="C41" s="430"/>
      <c r="D41" s="430"/>
      <c r="E41" s="49"/>
      <c r="F41" s="49"/>
      <c r="G41" s="54"/>
      <c r="H41" s="56"/>
      <c r="I41" s="53"/>
      <c r="J41" s="53"/>
      <c r="L41" s="138"/>
      <c r="M41" s="65"/>
    </row>
    <row r="42" spans="2:13" ht="20.100000000000001" customHeight="1" x14ac:dyDescent="0.3">
      <c r="B42" s="430"/>
      <c r="C42" s="430"/>
      <c r="D42" s="430"/>
      <c r="E42" s="426" t="s">
        <v>33</v>
      </c>
      <c r="F42" s="426"/>
      <c r="G42" s="431">
        <f>'7'!Y48</f>
        <v>0.1819298045342701</v>
      </c>
      <c r="H42" s="431"/>
      <c r="I42" s="57" t="s">
        <v>31</v>
      </c>
      <c r="J42" s="57"/>
      <c r="K42" s="137">
        <f>'7'!Y31</f>
        <v>0.28142090732053154</v>
      </c>
      <c r="L42" s="66">
        <f>K42</f>
        <v>0.28142090732053154</v>
      </c>
      <c r="M42" s="63">
        <f>'7'!U31</f>
        <v>0.58751046201146517</v>
      </c>
    </row>
    <row r="43" spans="2:13" ht="20.100000000000001" customHeight="1" x14ac:dyDescent="0.3">
      <c r="B43" s="430"/>
      <c r="C43" s="430"/>
      <c r="D43" s="430"/>
      <c r="E43" s="426"/>
      <c r="F43" s="426"/>
      <c r="G43" s="431"/>
      <c r="H43" s="431"/>
      <c r="I43" s="57" t="s">
        <v>32</v>
      </c>
      <c r="J43" s="57"/>
      <c r="K43" s="137">
        <f>'7'!Y45</f>
        <v>4.5888200932834265E-2</v>
      </c>
      <c r="L43" s="66">
        <f>K43</f>
        <v>4.5888200932834265E-2</v>
      </c>
      <c r="M43" s="63">
        <f>'7'!U45</f>
        <v>0.41248953798853483</v>
      </c>
    </row>
    <row r="44" spans="2:13" ht="20.100000000000001" customHeight="1" x14ac:dyDescent="0.3">
      <c r="B44" s="430"/>
      <c r="C44" s="430"/>
      <c r="D44" s="430"/>
      <c r="F44" s="49"/>
      <c r="G44" s="54"/>
      <c r="H44" s="55"/>
      <c r="I44" s="53"/>
      <c r="J44" s="53"/>
      <c r="L44" s="138"/>
    </row>
    <row r="45" spans="2:13" ht="20.100000000000001" customHeight="1" x14ac:dyDescent="0.3">
      <c r="B45" s="430"/>
      <c r="C45" s="430"/>
      <c r="D45" s="430"/>
      <c r="E45" s="427" t="s">
        <v>34</v>
      </c>
      <c r="F45" s="427"/>
      <c r="G45" s="431">
        <f>'7'!N72</f>
        <v>0.10842645441919382</v>
      </c>
      <c r="H45" s="431"/>
      <c r="I45" s="57" t="s">
        <v>31</v>
      </c>
      <c r="J45" s="57"/>
      <c r="K45" s="137">
        <f>'7'!N55</f>
        <v>0.10962683001901659</v>
      </c>
      <c r="L45" s="66">
        <f>K45</f>
        <v>0.10962683001901659</v>
      </c>
      <c r="M45" s="59"/>
    </row>
    <row r="46" spans="2:13" ht="20.100000000000001" customHeight="1" x14ac:dyDescent="0.3">
      <c r="B46" s="430"/>
      <c r="C46" s="430"/>
      <c r="D46" s="430"/>
      <c r="E46" s="427"/>
      <c r="F46" s="427"/>
      <c r="G46" s="431"/>
      <c r="H46" s="431"/>
      <c r="I46" s="57" t="s">
        <v>32</v>
      </c>
      <c r="J46" s="57"/>
      <c r="K46" s="137">
        <f>'7'!N69</f>
        <v>2.5874489556450841E-2</v>
      </c>
      <c r="L46" s="66">
        <f>K46</f>
        <v>2.5874489556450841E-2</v>
      </c>
      <c r="M46" s="59"/>
    </row>
    <row r="47" spans="2:13" ht="15.75" customHeight="1" x14ac:dyDescent="0.3">
      <c r="B47" s="430"/>
      <c r="C47" s="430"/>
      <c r="D47" s="430"/>
      <c r="E47" s="55"/>
      <c r="F47" s="55"/>
    </row>
    <row r="48" spans="2:13" ht="12" customHeight="1" x14ac:dyDescent="0.3">
      <c r="B48" s="307"/>
      <c r="C48" s="307"/>
      <c r="D48" s="307"/>
      <c r="E48" s="55"/>
      <c r="F48" s="55"/>
    </row>
    <row r="49" spans="2:13" ht="12" customHeight="1" x14ac:dyDescent="0.3">
      <c r="B49" s="308"/>
      <c r="C49" s="308"/>
      <c r="D49" s="308"/>
      <c r="E49" s="309"/>
      <c r="F49" s="309"/>
      <c r="G49" s="310"/>
      <c r="H49" s="310"/>
      <c r="I49" s="310"/>
      <c r="J49" s="310"/>
      <c r="K49" s="310"/>
      <c r="L49" s="310"/>
      <c r="M49" s="311"/>
    </row>
    <row r="51" spans="2:13" x14ac:dyDescent="0.3">
      <c r="B51" s="87" t="s">
        <v>38</v>
      </c>
    </row>
  </sheetData>
  <mergeCells count="27"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Y29"/>
  <sheetViews>
    <sheetView showGridLines="0" zoomScaleNormal="100" workbookViewId="0">
      <selection activeCell="X15" sqref="X15"/>
    </sheetView>
  </sheetViews>
  <sheetFormatPr defaultRowHeight="15" x14ac:dyDescent="0.25"/>
  <cols>
    <col min="1" max="1" width="25.140625" style="261" bestFit="1" customWidth="1"/>
    <col min="2" max="4" width="11.7109375" style="261" customWidth="1"/>
    <col min="5" max="6" width="12.7109375" style="261" customWidth="1"/>
    <col min="7" max="7" width="12.7109375" style="261" bestFit="1" customWidth="1"/>
    <col min="8" max="8" width="12.7109375" style="261" customWidth="1"/>
    <col min="9" max="9" width="12.85546875" style="261" customWidth="1"/>
    <col min="10" max="11" width="12.7109375" style="261" customWidth="1"/>
    <col min="12" max="12" width="2.5703125" style="261" customWidth="1"/>
    <col min="13" max="22" width="10.7109375" style="261" customWidth="1"/>
    <col min="23" max="23" width="2.5703125" style="261" customWidth="1"/>
    <col min="24" max="25" width="10.5703125" style="261" customWidth="1"/>
    <col min="26" max="26" width="2.140625" style="261" customWidth="1"/>
    <col min="27" max="29" width="11.7109375" style="261" customWidth="1"/>
    <col min="30" max="34" width="9.140625" style="261"/>
    <col min="35" max="35" width="2.140625" style="261" customWidth="1"/>
    <col min="36" max="38" width="9.140625" style="261"/>
    <col min="39" max="39" width="11.42578125" style="261" customWidth="1"/>
    <col min="40" max="16384" width="9.140625" style="261"/>
  </cols>
  <sheetData>
    <row r="1" spans="1:25" x14ac:dyDescent="0.25">
      <c r="A1" s="277" t="s">
        <v>39</v>
      </c>
    </row>
    <row r="2" spans="1:25" x14ac:dyDescent="0.25">
      <c r="A2" s="277"/>
    </row>
    <row r="3" spans="1:25" x14ac:dyDescent="0.25">
      <c r="A3" s="277" t="s">
        <v>21</v>
      </c>
      <c r="M3" s="277" t="s">
        <v>23</v>
      </c>
      <c r="X3" s="277" t="s">
        <v>89</v>
      </c>
    </row>
    <row r="4" spans="1:25" ht="15.75" thickBot="1" x14ac:dyDescent="0.3">
      <c r="T4" s="306"/>
      <c r="U4" s="305"/>
      <c r="V4" s="305"/>
    </row>
    <row r="5" spans="1:25" ht="20.25" customHeight="1" x14ac:dyDescent="0.25">
      <c r="A5" s="444" t="s">
        <v>43</v>
      </c>
      <c r="B5" s="438">
        <v>2016</v>
      </c>
      <c r="C5" s="440">
        <v>2017</v>
      </c>
      <c r="D5" s="457">
        <v>2018</v>
      </c>
      <c r="E5" s="457">
        <v>2019</v>
      </c>
      <c r="F5" s="457">
        <v>2020</v>
      </c>
      <c r="G5" s="440">
        <v>2021</v>
      </c>
      <c r="H5" s="440">
        <v>2022</v>
      </c>
      <c r="I5" s="450">
        <v>2023</v>
      </c>
      <c r="J5" s="446" t="s">
        <v>88</v>
      </c>
      <c r="K5" s="447"/>
      <c r="M5" s="442">
        <v>2016</v>
      </c>
      <c r="N5" s="440">
        <v>2017</v>
      </c>
      <c r="O5" s="440">
        <v>2018</v>
      </c>
      <c r="P5" s="440">
        <v>2019</v>
      </c>
      <c r="Q5" s="440">
        <v>2020</v>
      </c>
      <c r="R5" s="440">
        <v>2021</v>
      </c>
      <c r="S5" s="440">
        <v>2022</v>
      </c>
      <c r="T5" s="455">
        <v>2023</v>
      </c>
      <c r="U5" s="459" t="str">
        <f>J5</f>
        <v>janeiro - março</v>
      </c>
      <c r="V5" s="447"/>
      <c r="X5" s="452" t="s">
        <v>90</v>
      </c>
      <c r="Y5" s="453"/>
    </row>
    <row r="6" spans="1:25" ht="20.25" customHeight="1" thickBot="1" x14ac:dyDescent="0.3">
      <c r="A6" s="445"/>
      <c r="B6" s="439"/>
      <c r="C6" s="441"/>
      <c r="D6" s="458"/>
      <c r="E6" s="458"/>
      <c r="F6" s="458"/>
      <c r="G6" s="441"/>
      <c r="H6" s="441"/>
      <c r="I6" s="451"/>
      <c r="J6" s="276">
        <v>2023</v>
      </c>
      <c r="K6" s="275">
        <v>2024</v>
      </c>
      <c r="M6" s="443">
        <v>2016</v>
      </c>
      <c r="N6" s="441">
        <v>2017</v>
      </c>
      <c r="O6" s="454"/>
      <c r="P6" s="454"/>
      <c r="Q6" s="454"/>
      <c r="R6" s="454">
        <v>2018</v>
      </c>
      <c r="S6" s="454"/>
      <c r="T6" s="456"/>
      <c r="U6" s="304">
        <v>2023</v>
      </c>
      <c r="V6" s="275">
        <v>2024</v>
      </c>
      <c r="X6" s="303" t="s">
        <v>0</v>
      </c>
      <c r="Y6" s="302" t="s">
        <v>37</v>
      </c>
    </row>
    <row r="7" spans="1:25" ht="21.95" customHeight="1" x14ac:dyDescent="0.25">
      <c r="A7" s="273" t="s">
        <v>36</v>
      </c>
      <c r="B7" s="298">
        <v>73589682</v>
      </c>
      <c r="C7" s="297">
        <v>80208943</v>
      </c>
      <c r="D7" s="297">
        <v>81369316</v>
      </c>
      <c r="E7" s="297">
        <v>89195523</v>
      </c>
      <c r="F7" s="279">
        <v>49337611</v>
      </c>
      <c r="G7" s="297">
        <v>45824290</v>
      </c>
      <c r="H7" s="415">
        <v>77738334.099000141</v>
      </c>
      <c r="I7" s="295">
        <v>87767961.082999974</v>
      </c>
      <c r="J7" s="279">
        <v>20841071.999000017</v>
      </c>
      <c r="K7" s="295">
        <v>22223111.020000003</v>
      </c>
      <c r="M7" s="294">
        <f t="shared" ref="M7:S7" si="0">B7/B9</f>
        <v>0.28645210339566635</v>
      </c>
      <c r="N7" s="301">
        <f t="shared" si="0"/>
        <v>0.29996382809659872</v>
      </c>
      <c r="O7" s="301">
        <f t="shared" si="0"/>
        <v>0.30810715382130371</v>
      </c>
      <c r="P7" s="301">
        <f t="shared" si="0"/>
        <v>0.32051134028015688</v>
      </c>
      <c r="Q7" s="301">
        <f t="shared" si="0"/>
        <v>0.19586883260604279</v>
      </c>
      <c r="R7" s="301">
        <f t="shared" si="0"/>
        <v>0.17975275068334365</v>
      </c>
      <c r="S7" s="301">
        <f t="shared" si="0"/>
        <v>0.28723861468863232</v>
      </c>
      <c r="T7" s="301">
        <f t="shared" ref="T7" si="1">I7/I9</f>
        <v>0.31705515304890353</v>
      </c>
      <c r="U7" s="339">
        <f t="shared" ref="U7" si="2">J7/J9</f>
        <v>0.32374669625457314</v>
      </c>
      <c r="V7" s="341">
        <f t="shared" ref="V7" si="3">K7/K9</f>
        <v>0.33852917386565079</v>
      </c>
      <c r="X7" s="300">
        <f>(K7-J7)/J7</f>
        <v>6.6313240560096853E-2</v>
      </c>
      <c r="Y7" s="299">
        <f>(V7-U7)*100</f>
        <v>1.4782477611077649</v>
      </c>
    </row>
    <row r="8" spans="1:25" ht="21.95" customHeight="1" thickBot="1" x14ac:dyDescent="0.3">
      <c r="A8" s="273" t="s">
        <v>35</v>
      </c>
      <c r="B8" s="298">
        <v>183310795</v>
      </c>
      <c r="C8" s="297">
        <v>187186441</v>
      </c>
      <c r="D8" s="312">
        <v>182724896</v>
      </c>
      <c r="E8" s="312">
        <v>189095794</v>
      </c>
      <c r="F8" s="279">
        <v>202553465</v>
      </c>
      <c r="G8" s="297">
        <v>209105272</v>
      </c>
      <c r="H8" s="415">
        <v>192901928.46900025</v>
      </c>
      <c r="I8" s="296">
        <v>189054415.84099966</v>
      </c>
      <c r="J8" s="279">
        <v>43533552.484000005</v>
      </c>
      <c r="K8" s="295">
        <v>43422962.452000082</v>
      </c>
      <c r="M8" s="294">
        <f t="shared" ref="M8:S8" si="4">B8/B9</f>
        <v>0.71354789660433371</v>
      </c>
      <c r="N8" s="293">
        <f t="shared" si="4"/>
        <v>0.70003617190340128</v>
      </c>
      <c r="O8" s="293">
        <f t="shared" si="4"/>
        <v>0.69189284617869629</v>
      </c>
      <c r="P8" s="293">
        <f t="shared" si="4"/>
        <v>0.67948865971984318</v>
      </c>
      <c r="Q8" s="293">
        <f t="shared" si="4"/>
        <v>0.80413116739395718</v>
      </c>
      <c r="R8" s="293">
        <f t="shared" si="4"/>
        <v>0.82024724931665638</v>
      </c>
      <c r="S8" s="293">
        <f t="shared" si="4"/>
        <v>0.71276138531136768</v>
      </c>
      <c r="T8" s="293">
        <f t="shared" ref="T8" si="5">I8/I9</f>
        <v>0.68294484695109636</v>
      </c>
      <c r="U8" s="340">
        <f t="shared" ref="U8" si="6">J8/J9</f>
        <v>0.6762533037454268</v>
      </c>
      <c r="V8" s="342">
        <f t="shared" ref="V8" si="7">K8/K9</f>
        <v>0.66147082613434915</v>
      </c>
      <c r="X8" s="291">
        <f>(K8-J8)/J8</f>
        <v>-2.5403401672897869E-3</v>
      </c>
      <c r="Y8" s="290">
        <f>(V8-U8)*100</f>
        <v>-1.4782477611077649</v>
      </c>
    </row>
    <row r="9" spans="1:25" ht="21.95" customHeight="1" thickBot="1" x14ac:dyDescent="0.3">
      <c r="A9" s="267" t="s">
        <v>20</v>
      </c>
      <c r="B9" s="289">
        <f t="shared" ref="B9:K9" si="8">SUM(B7:B8)</f>
        <v>256900477</v>
      </c>
      <c r="C9" s="288">
        <f t="shared" si="8"/>
        <v>267395384</v>
      </c>
      <c r="D9" s="288">
        <f t="shared" si="8"/>
        <v>264094212</v>
      </c>
      <c r="E9" s="288">
        <f t="shared" si="8"/>
        <v>278291317</v>
      </c>
      <c r="F9" s="288">
        <f t="shared" si="8"/>
        <v>251891076</v>
      </c>
      <c r="G9" s="288">
        <f t="shared" si="8"/>
        <v>254929562</v>
      </c>
      <c r="H9" s="288">
        <f t="shared" si="8"/>
        <v>270640262.56800038</v>
      </c>
      <c r="I9" s="288">
        <f t="shared" si="8"/>
        <v>276822376.92399967</v>
      </c>
      <c r="J9" s="287">
        <f t="shared" si="8"/>
        <v>64374624.483000025</v>
      </c>
      <c r="K9" s="286">
        <f t="shared" si="8"/>
        <v>65646073.472000085</v>
      </c>
      <c r="M9" s="285">
        <f t="shared" ref="M9:V9" si="9">M7+M8</f>
        <v>1</v>
      </c>
      <c r="N9" s="284">
        <f t="shared" si="9"/>
        <v>1</v>
      </c>
      <c r="O9" s="284">
        <f t="shared" si="9"/>
        <v>1</v>
      </c>
      <c r="P9" s="284">
        <f t="shared" ref="P9:T9" si="10">P7+P8</f>
        <v>1</v>
      </c>
      <c r="Q9" s="284">
        <f t="shared" si="10"/>
        <v>1</v>
      </c>
      <c r="R9" s="284">
        <f t="shared" si="10"/>
        <v>1</v>
      </c>
      <c r="S9" s="284">
        <f t="shared" ref="S9" si="11">S7+S8</f>
        <v>1</v>
      </c>
      <c r="T9" s="284">
        <f t="shared" si="10"/>
        <v>0.99999999999999989</v>
      </c>
      <c r="U9" s="283">
        <f t="shared" si="9"/>
        <v>1</v>
      </c>
      <c r="V9" s="282">
        <f t="shared" si="9"/>
        <v>1</v>
      </c>
      <c r="X9" s="281">
        <f>(K9-J9)/J9</f>
        <v>1.975077911849913E-2</v>
      </c>
      <c r="Y9" s="280">
        <f>(V9-U9)*100</f>
        <v>0</v>
      </c>
    </row>
    <row r="11" spans="1:25" x14ac:dyDescent="0.25">
      <c r="J11" s="279"/>
    </row>
    <row r="12" spans="1:25" x14ac:dyDescent="0.25">
      <c r="A12" s="277" t="s">
        <v>22</v>
      </c>
      <c r="K12" s="278"/>
      <c r="M12" s="277" t="s">
        <v>24</v>
      </c>
      <c r="X12" s="277" t="str">
        <f>X3</f>
        <v>VARIAÇÃO (JAN-MAR)</v>
      </c>
    </row>
    <row r="13" spans="1:25" ht="15.75" thickBot="1" x14ac:dyDescent="0.3"/>
    <row r="14" spans="1:25" ht="20.25" customHeight="1" x14ac:dyDescent="0.25">
      <c r="A14" s="444" t="str">
        <f>A5</f>
        <v>CERTIFICADO + NÃO CERTIFICADO</v>
      </c>
      <c r="B14" s="438">
        <v>2016</v>
      </c>
      <c r="C14" s="440">
        <v>2017</v>
      </c>
      <c r="D14" s="440">
        <v>2018</v>
      </c>
      <c r="E14" s="440">
        <v>2019</v>
      </c>
      <c r="F14" s="457">
        <v>2020</v>
      </c>
      <c r="G14" s="440">
        <v>2021</v>
      </c>
      <c r="H14" s="440">
        <v>2022</v>
      </c>
      <c r="I14" s="450">
        <v>2022</v>
      </c>
      <c r="J14" s="446" t="str">
        <f>J5</f>
        <v>janeiro - março</v>
      </c>
      <c r="K14" s="447"/>
      <c r="M14" s="442">
        <v>2016</v>
      </c>
      <c r="N14" s="440">
        <v>2017</v>
      </c>
      <c r="O14" s="440">
        <v>2018</v>
      </c>
      <c r="P14" s="440">
        <v>2019</v>
      </c>
      <c r="Q14" s="440">
        <v>2020</v>
      </c>
      <c r="R14" s="440">
        <v>2021</v>
      </c>
      <c r="S14" s="440">
        <v>2022</v>
      </c>
      <c r="T14" s="455">
        <v>2023</v>
      </c>
      <c r="U14" s="459" t="str">
        <f>J5</f>
        <v>janeiro - março</v>
      </c>
      <c r="V14" s="447"/>
      <c r="X14" s="452" t="s">
        <v>90</v>
      </c>
      <c r="Y14" s="453"/>
    </row>
    <row r="15" spans="1:25" ht="20.25" customHeight="1" thickBot="1" x14ac:dyDescent="0.3">
      <c r="A15" s="445"/>
      <c r="B15" s="439"/>
      <c r="C15" s="441"/>
      <c r="D15" s="441"/>
      <c r="E15" s="441"/>
      <c r="F15" s="458"/>
      <c r="G15" s="441"/>
      <c r="H15" s="441"/>
      <c r="I15" s="451"/>
      <c r="J15" s="276">
        <v>2023</v>
      </c>
      <c r="K15" s="275">
        <v>2024</v>
      </c>
      <c r="M15" s="443">
        <v>2016</v>
      </c>
      <c r="N15" s="441">
        <v>2017</v>
      </c>
      <c r="O15" s="454"/>
      <c r="P15" s="454"/>
      <c r="Q15" s="454"/>
      <c r="R15" s="454">
        <v>2018</v>
      </c>
      <c r="S15" s="454"/>
      <c r="T15" s="456"/>
      <c r="U15" s="304">
        <f>J6</f>
        <v>2023</v>
      </c>
      <c r="V15" s="275">
        <f>K6</f>
        <v>2024</v>
      </c>
      <c r="X15" s="303" t="s">
        <v>1</v>
      </c>
      <c r="Y15" s="302" t="s">
        <v>37</v>
      </c>
    </row>
    <row r="16" spans="1:25" ht="21.95" customHeight="1" x14ac:dyDescent="0.25">
      <c r="A16" s="273" t="s">
        <v>36</v>
      </c>
      <c r="B16" s="298">
        <v>461075038</v>
      </c>
      <c r="C16" s="297">
        <v>517832642</v>
      </c>
      <c r="D16" s="297">
        <v>536653330</v>
      </c>
      <c r="E16" s="297">
        <v>588503011</v>
      </c>
      <c r="F16" s="297">
        <v>321477615</v>
      </c>
      <c r="G16" s="297">
        <v>309683341</v>
      </c>
      <c r="H16" s="415">
        <v>545104260.70400155</v>
      </c>
      <c r="I16" s="295">
        <v>635340726.26900125</v>
      </c>
      <c r="J16" s="279">
        <v>144251482.46699998</v>
      </c>
      <c r="K16" s="295">
        <v>170495126.47599995</v>
      </c>
      <c r="M16" s="294">
        <f t="shared" ref="M16:S16" si="12">B16/B18</f>
        <v>0.54434025397611374</v>
      </c>
      <c r="N16" s="301">
        <f t="shared" si="12"/>
        <v>0.55705795595681284</v>
      </c>
      <c r="O16" s="301">
        <f t="shared" si="12"/>
        <v>0.54996675470828416</v>
      </c>
      <c r="P16" s="301">
        <f t="shared" si="12"/>
        <v>0.55942020617632771</v>
      </c>
      <c r="Q16" s="301">
        <f t="shared" si="12"/>
        <v>0.39284264978580713</v>
      </c>
      <c r="R16" s="301">
        <f t="shared" si="12"/>
        <v>0.36527281285455232</v>
      </c>
      <c r="S16" s="301">
        <f t="shared" si="12"/>
        <v>0.50567318998140953</v>
      </c>
      <c r="T16" s="301">
        <f t="shared" ref="T16" si="13">I16/I18</f>
        <v>0.53859261079308163</v>
      </c>
      <c r="U16" s="278">
        <f>J16/J18</f>
        <v>0.54709022660970619</v>
      </c>
      <c r="V16" s="292">
        <f>K16/K18</f>
        <v>0.57815320901805545</v>
      </c>
      <c r="X16" s="300">
        <f>(K16-J16)/J16</f>
        <v>0.18192980453426993</v>
      </c>
      <c r="Y16" s="299">
        <f>(V16-U16)*100</f>
        <v>3.106298240834926</v>
      </c>
    </row>
    <row r="17" spans="1:25" ht="21.95" customHeight="1" thickBot="1" x14ac:dyDescent="0.3">
      <c r="A17" s="273" t="s">
        <v>35</v>
      </c>
      <c r="B17" s="298">
        <v>385959578</v>
      </c>
      <c r="C17" s="297">
        <v>411695488</v>
      </c>
      <c r="D17" s="297">
        <v>439138980</v>
      </c>
      <c r="E17" s="297">
        <v>463484394</v>
      </c>
      <c r="F17" s="297">
        <v>496859231</v>
      </c>
      <c r="G17" s="297">
        <v>538130485</v>
      </c>
      <c r="H17" s="415">
        <v>532873119.75400084</v>
      </c>
      <c r="I17" s="296">
        <v>544290619.45900118</v>
      </c>
      <c r="J17" s="279">
        <v>119418887.521</v>
      </c>
      <c r="K17" s="295">
        <v>124400973.41000012</v>
      </c>
      <c r="M17" s="294">
        <f t="shared" ref="M17:S17" si="14">B17/B18</f>
        <v>0.4556597460238862</v>
      </c>
      <c r="N17" s="293">
        <f t="shared" si="14"/>
        <v>0.4428810168014139</v>
      </c>
      <c r="O17" s="293">
        <f t="shared" si="14"/>
        <v>0.45003324529171579</v>
      </c>
      <c r="P17" s="293">
        <f t="shared" si="14"/>
        <v>0.44057979382367224</v>
      </c>
      <c r="Q17" s="293">
        <f t="shared" si="14"/>
        <v>0.60715735021419281</v>
      </c>
      <c r="R17" s="293">
        <f t="shared" si="14"/>
        <v>0.63472718714544762</v>
      </c>
      <c r="S17" s="293">
        <f t="shared" si="14"/>
        <v>0.49432681001859058</v>
      </c>
      <c r="T17" s="293">
        <f t="shared" ref="T17" si="15">I17/I18</f>
        <v>0.46140738920691821</v>
      </c>
      <c r="U17" s="278">
        <f>J17/J18</f>
        <v>0.45290977339029381</v>
      </c>
      <c r="V17" s="292">
        <f>K17/K18</f>
        <v>0.42184679098194461</v>
      </c>
      <c r="X17" s="291">
        <f>(K17-J17)/J17</f>
        <v>4.1719413004278824E-2</v>
      </c>
      <c r="Y17" s="290">
        <f>(V17-U17)*100</f>
        <v>-3.1062982408349207</v>
      </c>
    </row>
    <row r="18" spans="1:25" ht="21.95" customHeight="1" thickBot="1" x14ac:dyDescent="0.3">
      <c r="A18" s="267" t="s">
        <v>20</v>
      </c>
      <c r="B18" s="289">
        <f>B16+B17</f>
        <v>847034616</v>
      </c>
      <c r="C18" s="288">
        <v>929584860</v>
      </c>
      <c r="D18" s="288">
        <f t="shared" ref="D18:K18" si="16">SUM(D16:D17)</f>
        <v>975792310</v>
      </c>
      <c r="E18" s="288">
        <f t="shared" si="16"/>
        <v>1051987405</v>
      </c>
      <c r="F18" s="288">
        <f t="shared" si="16"/>
        <v>818336846</v>
      </c>
      <c r="G18" s="288">
        <f t="shared" si="16"/>
        <v>847813826</v>
      </c>
      <c r="H18" s="288">
        <f t="shared" si="16"/>
        <v>1077977380.4580023</v>
      </c>
      <c r="I18" s="288">
        <f t="shared" si="16"/>
        <v>1179631345.7280025</v>
      </c>
      <c r="J18" s="287">
        <f t="shared" si="16"/>
        <v>263670369.98799998</v>
      </c>
      <c r="K18" s="286">
        <f t="shared" si="16"/>
        <v>294896099.88600004</v>
      </c>
      <c r="M18" s="285">
        <f t="shared" ref="M18:V18" si="17">M16+M17</f>
        <v>1</v>
      </c>
      <c r="N18" s="284">
        <f t="shared" si="17"/>
        <v>0.99993897275822674</v>
      </c>
      <c r="O18" s="284">
        <f t="shared" si="17"/>
        <v>1</v>
      </c>
      <c r="P18" s="284">
        <f t="shared" ref="P18:T18" si="18">P16+P17</f>
        <v>1</v>
      </c>
      <c r="Q18" s="284">
        <f t="shared" si="18"/>
        <v>1</v>
      </c>
      <c r="R18" s="284">
        <f t="shared" si="18"/>
        <v>1</v>
      </c>
      <c r="S18" s="284">
        <f t="shared" ref="S18" si="19">S16+S17</f>
        <v>1</v>
      </c>
      <c r="T18" s="284">
        <f t="shared" si="18"/>
        <v>0.99999999999999978</v>
      </c>
      <c r="U18" s="283">
        <f t="shared" si="17"/>
        <v>1</v>
      </c>
      <c r="V18" s="282">
        <f t="shared" si="17"/>
        <v>1</v>
      </c>
      <c r="X18" s="281">
        <f>(K18-J18)/J18</f>
        <v>0.11842714787945718</v>
      </c>
      <c r="Y18" s="280">
        <f>(V18-U18)*100</f>
        <v>0</v>
      </c>
    </row>
    <row r="20" spans="1:25" x14ac:dyDescent="0.25">
      <c r="J20" s="279"/>
    </row>
    <row r="21" spans="1:25" x14ac:dyDescent="0.25">
      <c r="A21" s="277" t="s">
        <v>26</v>
      </c>
      <c r="K21" s="278"/>
      <c r="M21" s="277" t="str">
        <f>X3</f>
        <v>VARIAÇÃO (JAN-MAR)</v>
      </c>
    </row>
    <row r="22" spans="1:25" ht="15.75" thickBot="1" x14ac:dyDescent="0.3"/>
    <row r="23" spans="1:25" ht="20.25" customHeight="1" x14ac:dyDescent="0.25">
      <c r="A23" s="444" t="str">
        <f>A5</f>
        <v>CERTIFICADO + NÃO CERTIFICADO</v>
      </c>
      <c r="B23" s="438">
        <v>2016</v>
      </c>
      <c r="C23" s="440">
        <v>2017</v>
      </c>
      <c r="D23" s="440">
        <v>2018</v>
      </c>
      <c r="E23" s="440">
        <v>2019</v>
      </c>
      <c r="F23" s="440">
        <v>2020</v>
      </c>
      <c r="G23" s="440">
        <v>2021</v>
      </c>
      <c r="H23" s="440">
        <v>2022</v>
      </c>
      <c r="I23" s="450">
        <v>2023</v>
      </c>
      <c r="J23" s="446" t="str">
        <f>J5</f>
        <v>janeiro - março</v>
      </c>
      <c r="K23" s="447"/>
      <c r="M23" s="448" t="s">
        <v>91</v>
      </c>
    </row>
    <row r="24" spans="1:25" ht="20.25" customHeight="1" thickBot="1" x14ac:dyDescent="0.3">
      <c r="A24" s="445"/>
      <c r="B24" s="439"/>
      <c r="C24" s="441"/>
      <c r="D24" s="441"/>
      <c r="E24" s="441"/>
      <c r="F24" s="441"/>
      <c r="G24" s="441"/>
      <c r="H24" s="441"/>
      <c r="I24" s="451"/>
      <c r="J24" s="276">
        <v>2023</v>
      </c>
      <c r="K24" s="275">
        <v>2024</v>
      </c>
      <c r="M24" s="449"/>
    </row>
    <row r="25" spans="1:25" ht="21.95" customHeight="1" x14ac:dyDescent="0.25">
      <c r="A25" s="273" t="s">
        <v>36</v>
      </c>
      <c r="B25" s="272">
        <f t="shared" ref="B25:K27" si="20">B16/B7</f>
        <v>6.2654848542489967</v>
      </c>
      <c r="C25" s="271">
        <f t="shared" si="20"/>
        <v>6.4560462042243847</v>
      </c>
      <c r="D25" s="271">
        <f t="shared" si="20"/>
        <v>6.5952788640868016</v>
      </c>
      <c r="E25" s="271">
        <f t="shared" ref="E25:I25" si="21">E16/E7</f>
        <v>6.5978985402664216</v>
      </c>
      <c r="F25" s="271">
        <f t="shared" si="21"/>
        <v>6.5158731540527972</v>
      </c>
      <c r="G25" s="271">
        <f t="shared" si="21"/>
        <v>6.7580608668459456</v>
      </c>
      <c r="H25" s="271">
        <f t="shared" ref="H25" si="22">H16/H7</f>
        <v>7.0120393885699768</v>
      </c>
      <c r="I25" s="271">
        <f t="shared" si="21"/>
        <v>7.2388684712428875</v>
      </c>
      <c r="J25" s="270">
        <f t="shared" si="20"/>
        <v>6.9215001259974231</v>
      </c>
      <c r="K25" s="269">
        <f t="shared" si="20"/>
        <v>7.6719738439213323</v>
      </c>
      <c r="M25" s="274">
        <f>(K25-J25)/J25</f>
        <v>0.10842645441919459</v>
      </c>
    </row>
    <row r="26" spans="1:25" ht="21.95" customHeight="1" thickBot="1" x14ac:dyDescent="0.3">
      <c r="A26" s="273" t="s">
        <v>35</v>
      </c>
      <c r="B26" s="272">
        <f t="shared" si="20"/>
        <v>2.1054929034593952</v>
      </c>
      <c r="C26" s="271">
        <f t="shared" si="20"/>
        <v>2.1993873370347377</v>
      </c>
      <c r="D26" s="271">
        <f t="shared" si="20"/>
        <v>2.4032794086253029</v>
      </c>
      <c r="E26" s="271">
        <f t="shared" ref="E26:I26" si="23">E17/E8</f>
        <v>2.4510560716120424</v>
      </c>
      <c r="F26" s="271">
        <f t="shared" si="23"/>
        <v>2.4529781852904859</v>
      </c>
      <c r="G26" s="271">
        <f t="shared" si="23"/>
        <v>2.5734907582817903</v>
      </c>
      <c r="H26" s="271">
        <f t="shared" ref="H26" si="24">H17/H8</f>
        <v>2.7624043159300746</v>
      </c>
      <c r="I26" s="271">
        <f t="shared" si="23"/>
        <v>2.8790156370468787</v>
      </c>
      <c r="J26" s="270">
        <f t="shared" si="20"/>
        <v>2.7431459347336822</v>
      </c>
      <c r="K26" s="269">
        <f t="shared" si="20"/>
        <v>2.8648661073622845</v>
      </c>
      <c r="M26" s="268">
        <f>(K26-J26)/J26</f>
        <v>4.4372474350483117E-2</v>
      </c>
    </row>
    <row r="27" spans="1:25" ht="21.95" customHeight="1" thickBot="1" x14ac:dyDescent="0.3">
      <c r="A27" s="267" t="s">
        <v>20</v>
      </c>
      <c r="B27" s="265">
        <f t="shared" si="20"/>
        <v>3.2971313478721176</v>
      </c>
      <c r="C27" s="266">
        <f t="shared" si="20"/>
        <v>3.4764431834769445</v>
      </c>
      <c r="D27" s="266">
        <f t="shared" si="20"/>
        <v>3.6948644296680007</v>
      </c>
      <c r="E27" s="266">
        <f t="shared" ref="E27:I27" si="25">E18/E9</f>
        <v>3.7801661091711316</v>
      </c>
      <c r="F27" s="266">
        <f t="shared" si="25"/>
        <v>3.2487726798229248</v>
      </c>
      <c r="G27" s="266">
        <f t="shared" si="25"/>
        <v>3.3256787457234953</v>
      </c>
      <c r="H27" s="266">
        <f t="shared" ref="H27" si="26">H18/H9</f>
        <v>3.9830636071273857</v>
      </c>
      <c r="I27" s="266">
        <f t="shared" si="25"/>
        <v>4.2613294446635903</v>
      </c>
      <c r="J27" s="265">
        <f t="shared" si="20"/>
        <v>4.0958742999367672</v>
      </c>
      <c r="K27" s="264">
        <f t="shared" si="20"/>
        <v>4.4922123181027969</v>
      </c>
      <c r="M27" s="263">
        <f>(K27-J27)/J27</f>
        <v>9.6765181043800191E-2</v>
      </c>
    </row>
    <row r="29" spans="1:25" ht="15.75" x14ac:dyDescent="0.25">
      <c r="A29" s="262" t="s">
        <v>38</v>
      </c>
    </row>
  </sheetData>
  <mergeCells count="51">
    <mergeCell ref="E23:E24"/>
    <mergeCell ref="E14:E15"/>
    <mergeCell ref="T14:T15"/>
    <mergeCell ref="J5:K5"/>
    <mergeCell ref="U5:V5"/>
    <mergeCell ref="O5:O6"/>
    <mergeCell ref="P5:P6"/>
    <mergeCell ref="F14:F15"/>
    <mergeCell ref="F23:F24"/>
    <mergeCell ref="H5:H6"/>
    <mergeCell ref="H14:H15"/>
    <mergeCell ref="H23:H24"/>
    <mergeCell ref="S5:S6"/>
    <mergeCell ref="S14:S15"/>
    <mergeCell ref="X14:Y14"/>
    <mergeCell ref="U14:V14"/>
    <mergeCell ref="N14:N15"/>
    <mergeCell ref="R14:R15"/>
    <mergeCell ref="O14:O15"/>
    <mergeCell ref="P14:P15"/>
    <mergeCell ref="Q14:Q15"/>
    <mergeCell ref="A5:A6"/>
    <mergeCell ref="X5:Y5"/>
    <mergeCell ref="B5:B6"/>
    <mergeCell ref="C5:C6"/>
    <mergeCell ref="G5:G6"/>
    <mergeCell ref="M5:M6"/>
    <mergeCell ref="N5:N6"/>
    <mergeCell ref="R5:R6"/>
    <mergeCell ref="T5:T6"/>
    <mergeCell ref="D5:D6"/>
    <mergeCell ref="I5:I6"/>
    <mergeCell ref="E5:E6"/>
    <mergeCell ref="F5:F6"/>
    <mergeCell ref="Q5:Q6"/>
    <mergeCell ref="B14:B15"/>
    <mergeCell ref="C14:C15"/>
    <mergeCell ref="G14:G15"/>
    <mergeCell ref="M14:M15"/>
    <mergeCell ref="A23:A24"/>
    <mergeCell ref="A14:A15"/>
    <mergeCell ref="B23:B24"/>
    <mergeCell ref="C23:C24"/>
    <mergeCell ref="G23:G24"/>
    <mergeCell ref="J14:K14"/>
    <mergeCell ref="D14:D15"/>
    <mergeCell ref="D23:D24"/>
    <mergeCell ref="J23:K23"/>
    <mergeCell ref="M23:M24"/>
    <mergeCell ref="I23:I24"/>
    <mergeCell ref="I14:I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Y29"/>
  <sheetViews>
    <sheetView showGridLines="0" workbookViewId="0">
      <selection activeCell="E29" sqref="E29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41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">
        <v>87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60" t="s">
        <v>40</v>
      </c>
      <c r="B5" s="462">
        <v>2016</v>
      </c>
      <c r="C5" s="464">
        <v>2017</v>
      </c>
      <c r="D5" s="464">
        <v>2018</v>
      </c>
      <c r="E5" s="472">
        <v>2019</v>
      </c>
      <c r="F5" s="472">
        <v>2020</v>
      </c>
      <c r="G5" s="468">
        <v>2021</v>
      </c>
      <c r="H5" s="474">
        <v>2022</v>
      </c>
      <c r="I5" s="482">
        <v>2023</v>
      </c>
      <c r="J5" s="470" t="s">
        <v>88</v>
      </c>
      <c r="K5" s="471"/>
      <c r="M5" s="476">
        <v>2016</v>
      </c>
      <c r="N5" s="464">
        <v>2017</v>
      </c>
      <c r="O5" s="464">
        <v>2018</v>
      </c>
      <c r="P5" s="464">
        <v>2019</v>
      </c>
      <c r="Q5" s="464">
        <v>2020</v>
      </c>
      <c r="R5" s="464">
        <v>2021</v>
      </c>
      <c r="S5" s="464">
        <v>2022</v>
      </c>
      <c r="T5" s="468">
        <v>2023</v>
      </c>
      <c r="U5" s="470" t="str">
        <f>J5</f>
        <v>janeiro - março</v>
      </c>
      <c r="V5" s="471"/>
      <c r="X5" s="478" t="s">
        <v>90</v>
      </c>
      <c r="Y5" s="479"/>
    </row>
    <row r="6" spans="1:25" ht="20.25" customHeight="1" thickBot="1" x14ac:dyDescent="0.3">
      <c r="A6" s="461"/>
      <c r="B6" s="463"/>
      <c r="C6" s="465"/>
      <c r="D6" s="465"/>
      <c r="E6" s="473"/>
      <c r="F6" s="473"/>
      <c r="G6" s="469"/>
      <c r="H6" s="475"/>
      <c r="I6" s="483"/>
      <c r="J6" s="166">
        <v>2023</v>
      </c>
      <c r="K6" s="168">
        <v>2024</v>
      </c>
      <c r="M6" s="477">
        <v>2016</v>
      </c>
      <c r="N6" s="465">
        <v>2017</v>
      </c>
      <c r="O6" s="484">
        <v>2018</v>
      </c>
      <c r="P6" s="484"/>
      <c r="Q6" s="484"/>
      <c r="R6" s="465"/>
      <c r="S6" s="465"/>
      <c r="T6" s="469"/>
      <c r="U6" s="166">
        <f>J6</f>
        <v>2023</v>
      </c>
      <c r="V6" s="168">
        <f>K6</f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27559171.251000002</v>
      </c>
      <c r="I7" s="12">
        <v>30769061.954000037</v>
      </c>
      <c r="J7" s="2">
        <v>7208880.2990000062</v>
      </c>
      <c r="K7" s="12">
        <v>8324969.8760000076</v>
      </c>
      <c r="M7" s="77">
        <f t="shared" ref="M7:V7" si="0">B7/B9</f>
        <v>0.23271684344599755</v>
      </c>
      <c r="N7" s="79">
        <f t="shared" si="0"/>
        <v>0.24656824321214252</v>
      </c>
      <c r="O7" s="79">
        <f t="shared" si="0"/>
        <v>0.25222148036092201</v>
      </c>
      <c r="P7" s="79">
        <f t="shared" si="0"/>
        <v>0.27096717703566242</v>
      </c>
      <c r="Q7" s="79">
        <f t="shared" si="0"/>
        <v>0.15893815222896746</v>
      </c>
      <c r="R7" s="79">
        <f t="shared" si="0"/>
        <v>0.14964701474085609</v>
      </c>
      <c r="S7" s="79">
        <f t="shared" si="0"/>
        <v>0.22643487712964208</v>
      </c>
      <c r="T7" s="19">
        <f t="shared" si="0"/>
        <v>0.25089391349723217</v>
      </c>
      <c r="U7" s="172">
        <f t="shared" si="0"/>
        <v>0.25747553827424924</v>
      </c>
      <c r="V7" s="19">
        <f t="shared" si="0"/>
        <v>0.28165473142004932</v>
      </c>
      <c r="X7" s="45">
        <f>(K7-J7)/J7</f>
        <v>0.15482148831834841</v>
      </c>
      <c r="Y7" s="81">
        <f>(V7-U7)*100</f>
        <v>2.4179193145800082</v>
      </c>
    </row>
    <row r="8" spans="1:25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94149867.570000127</v>
      </c>
      <c r="I8" s="43">
        <v>91868675.745999917</v>
      </c>
      <c r="J8" s="2">
        <v>20789431.103000019</v>
      </c>
      <c r="K8" s="12">
        <v>21232388.645999964</v>
      </c>
      <c r="M8" s="77">
        <f t="shared" ref="M8:V8" si="1">B8/B9</f>
        <v>0.76728315655400248</v>
      </c>
      <c r="N8" s="80">
        <f t="shared" si="1"/>
        <v>0.75343175678785745</v>
      </c>
      <c r="O8" s="80">
        <f t="shared" si="1"/>
        <v>0.74777851963907804</v>
      </c>
      <c r="P8" s="80">
        <f t="shared" si="1"/>
        <v>0.72903282296433758</v>
      </c>
      <c r="Q8" s="80">
        <f t="shared" si="1"/>
        <v>0.84106184777103254</v>
      </c>
      <c r="R8" s="80">
        <f t="shared" si="1"/>
        <v>0.85035298525914393</v>
      </c>
      <c r="S8" s="80">
        <f t="shared" si="1"/>
        <v>0.77356512287035795</v>
      </c>
      <c r="T8" s="94">
        <f t="shared" si="1"/>
        <v>0.74910608650276778</v>
      </c>
      <c r="U8" s="172">
        <f t="shared" si="1"/>
        <v>0.74252446172575082</v>
      </c>
      <c r="V8" s="19">
        <f t="shared" si="1"/>
        <v>0.71834526857995074</v>
      </c>
      <c r="X8" s="92">
        <f t="shared" ref="X8:X9" si="2">(K8-J8)/J8</f>
        <v>2.1306862164978849E-2</v>
      </c>
      <c r="Y8" s="82">
        <f t="shared" ref="Y8:Y9" si="3">(V8-U8)*100</f>
        <v>-2.4179193145800082</v>
      </c>
    </row>
    <row r="9" spans="1:25" ht="21.95" customHeight="1" thickBot="1" x14ac:dyDescent="0.3">
      <c r="A9" s="74" t="s">
        <v>20</v>
      </c>
      <c r="B9" s="83">
        <f>B7+B8</f>
        <v>109737188</v>
      </c>
      <c r="C9" s="84">
        <f t="shared" ref="C9:I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121709038.82100013</v>
      </c>
      <c r="I9" s="167">
        <f t="shared" si="4"/>
        <v>122637737.69999996</v>
      </c>
      <c r="J9" s="190">
        <f>J7+J8</f>
        <v>27998311.402000025</v>
      </c>
      <c r="K9" s="84">
        <f>K7+K8</f>
        <v>29557358.52199997</v>
      </c>
      <c r="M9" s="89">
        <f>M7+M8</f>
        <v>1</v>
      </c>
      <c r="N9" s="85">
        <f t="shared" ref="N9" si="5">N7+N8</f>
        <v>1</v>
      </c>
      <c r="O9" s="85">
        <f t="shared" ref="O9:V9" si="6">O7+O8</f>
        <v>1</v>
      </c>
      <c r="P9" s="85">
        <f t="shared" si="6"/>
        <v>1</v>
      </c>
      <c r="Q9" s="85">
        <f t="shared" ref="Q9" si="7">Q7+Q8</f>
        <v>1</v>
      </c>
      <c r="R9" s="85">
        <f t="shared" si="6"/>
        <v>1</v>
      </c>
      <c r="S9" s="85">
        <f t="shared" ref="S9" si="8">S7+S8</f>
        <v>1</v>
      </c>
      <c r="T9" s="174">
        <f t="shared" si="6"/>
        <v>1</v>
      </c>
      <c r="U9" s="176">
        <f t="shared" si="6"/>
        <v>1</v>
      </c>
      <c r="V9" s="177">
        <f t="shared" si="6"/>
        <v>1</v>
      </c>
      <c r="X9" s="93">
        <f t="shared" si="2"/>
        <v>5.5683612401302762E-2</v>
      </c>
      <c r="Y9" s="86">
        <f t="shared" si="3"/>
        <v>0</v>
      </c>
    </row>
    <row r="12" spans="1:25" x14ac:dyDescent="0.25">
      <c r="A12" s="1" t="s">
        <v>22</v>
      </c>
      <c r="M12" s="1" t="s">
        <v>24</v>
      </c>
      <c r="X12" s="1" t="str">
        <f>X3</f>
        <v>VARIAÇÃO (JAN.-SET)</v>
      </c>
    </row>
    <row r="13" spans="1:25" ht="15.75" thickBot="1" x14ac:dyDescent="0.3"/>
    <row r="14" spans="1:25" ht="20.25" customHeight="1" x14ac:dyDescent="0.25">
      <c r="A14" s="460" t="s">
        <v>40</v>
      </c>
      <c r="B14" s="462">
        <v>2016</v>
      </c>
      <c r="C14" s="464">
        <v>2017</v>
      </c>
      <c r="D14" s="464">
        <v>2018</v>
      </c>
      <c r="E14" s="464">
        <v>2019</v>
      </c>
      <c r="F14" s="464">
        <v>2020</v>
      </c>
      <c r="G14" s="468">
        <v>2021</v>
      </c>
      <c r="H14" s="480">
        <v>2022</v>
      </c>
      <c r="I14" s="468">
        <v>2023</v>
      </c>
      <c r="J14" s="470" t="str">
        <f>J5</f>
        <v>janeiro - março</v>
      </c>
      <c r="K14" s="471"/>
      <c r="M14" s="476">
        <v>2016</v>
      </c>
      <c r="N14" s="464">
        <v>2017</v>
      </c>
      <c r="O14" s="464">
        <v>2018</v>
      </c>
      <c r="P14" s="464">
        <v>2019</v>
      </c>
      <c r="Q14" s="464">
        <v>2020</v>
      </c>
      <c r="R14" s="464">
        <v>2021</v>
      </c>
      <c r="S14" s="464">
        <v>2022</v>
      </c>
      <c r="T14" s="468">
        <v>2023</v>
      </c>
      <c r="U14" s="470" t="str">
        <f>J5</f>
        <v>janeiro - março</v>
      </c>
      <c r="V14" s="471"/>
      <c r="X14" s="478" t="s">
        <v>90</v>
      </c>
      <c r="Y14" s="479"/>
    </row>
    <row r="15" spans="1:25" ht="20.25" customHeight="1" thickBot="1" x14ac:dyDescent="0.3">
      <c r="A15" s="461"/>
      <c r="B15" s="463"/>
      <c r="C15" s="465"/>
      <c r="D15" s="465"/>
      <c r="E15" s="465"/>
      <c r="F15" s="465"/>
      <c r="G15" s="469"/>
      <c r="H15" s="481"/>
      <c r="I15" s="469"/>
      <c r="J15" s="166">
        <v>2023</v>
      </c>
      <c r="K15" s="168">
        <v>2024</v>
      </c>
      <c r="M15" s="477">
        <v>2016</v>
      </c>
      <c r="N15" s="465">
        <v>2017</v>
      </c>
      <c r="O15" s="465">
        <v>2018</v>
      </c>
      <c r="P15" s="465"/>
      <c r="Q15" s="465"/>
      <c r="R15" s="465"/>
      <c r="S15" s="465"/>
      <c r="T15" s="469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314560189.67800033</v>
      </c>
      <c r="I16" s="12">
        <v>373269323.62500089</v>
      </c>
      <c r="J16" s="2">
        <v>83318377.721999973</v>
      </c>
      <c r="K16" s="12">
        <v>106765911.17699991</v>
      </c>
      <c r="M16" s="77">
        <f t="shared" ref="M16:V16" si="9">B16/B18</f>
        <v>0.4818555329437525</v>
      </c>
      <c r="N16" s="79">
        <f t="shared" si="9"/>
        <v>0.49928544278146808</v>
      </c>
      <c r="O16" s="18">
        <f t="shared" si="9"/>
        <v>0.50362194392127435</v>
      </c>
      <c r="P16" s="18">
        <f t="shared" si="9"/>
        <v>0.51390179005711611</v>
      </c>
      <c r="Q16" s="18">
        <f t="shared" si="9"/>
        <v>0.34665918340814211</v>
      </c>
      <c r="R16" s="18">
        <f t="shared" si="9"/>
        <v>0.32355607042148976</v>
      </c>
      <c r="S16" s="18">
        <f t="shared" si="9"/>
        <v>0.44574330218331487</v>
      </c>
      <c r="T16" s="19">
        <f t="shared" si="9"/>
        <v>0.48317359055635034</v>
      </c>
      <c r="U16" s="172">
        <f t="shared" si="9"/>
        <v>0.48970239336997151</v>
      </c>
      <c r="V16" s="19">
        <f t="shared" si="9"/>
        <v>0.53738443765382737</v>
      </c>
      <c r="X16" s="45">
        <f>(K16-J16)/J16</f>
        <v>0.28142090732053088</v>
      </c>
      <c r="Y16" s="81">
        <f>(V16-U16)*100</f>
        <v>4.7682044283855864</v>
      </c>
    </row>
    <row r="17" spans="1:25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391137883.93800068</v>
      </c>
      <c r="I17" s="43">
        <v>399267360.7480002</v>
      </c>
      <c r="J17" s="2">
        <v>86822464.655000031</v>
      </c>
      <c r="K17" s="12">
        <v>91911057.66700007</v>
      </c>
      <c r="M17" s="77">
        <f t="shared" ref="M17:V17" si="10">B17/B18</f>
        <v>0.5181444670562475</v>
      </c>
      <c r="N17" s="80">
        <f t="shared" si="10"/>
        <v>0.50071455721853186</v>
      </c>
      <c r="O17" s="80">
        <f t="shared" si="10"/>
        <v>0.4963780560787257</v>
      </c>
      <c r="P17" s="80">
        <f t="shared" si="10"/>
        <v>0.48609820994288394</v>
      </c>
      <c r="Q17" s="80">
        <f t="shared" si="10"/>
        <v>0.65334081659185794</v>
      </c>
      <c r="R17" s="80">
        <f t="shared" si="10"/>
        <v>0.67644392957851029</v>
      </c>
      <c r="S17" s="80">
        <f t="shared" si="10"/>
        <v>0.55425669781668507</v>
      </c>
      <c r="T17" s="94">
        <f t="shared" si="10"/>
        <v>0.51682640944364966</v>
      </c>
      <c r="U17" s="172">
        <f t="shared" si="10"/>
        <v>0.51029760663002854</v>
      </c>
      <c r="V17" s="19">
        <f t="shared" si="10"/>
        <v>0.46261556234617263</v>
      </c>
      <c r="X17" s="92">
        <f t="shared" ref="X17:X18" si="11">(K17-J17)/J17</f>
        <v>5.860917485146503E-2</v>
      </c>
      <c r="Y17" s="82">
        <f t="shared" ref="Y17:Y18" si="12">(V17-U17)*100</f>
        <v>-4.7682044283855918</v>
      </c>
    </row>
    <row r="18" spans="1:25" ht="21.95" customHeight="1" thickBot="1" x14ac:dyDescent="0.3">
      <c r="A18" s="74" t="s">
        <v>20</v>
      </c>
      <c r="B18" s="83">
        <f t="shared" ref="B18:K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705698073.61600101</v>
      </c>
      <c r="I18" s="167">
        <f t="shared" si="13"/>
        <v>772536684.3730011</v>
      </c>
      <c r="J18" s="84">
        <f t="shared" si="13"/>
        <v>170140842.377</v>
      </c>
      <c r="K18" s="84">
        <f t="shared" si="13"/>
        <v>198676968.84399998</v>
      </c>
      <c r="M18" s="89">
        <f>M16+M17</f>
        <v>1</v>
      </c>
      <c r="N18" s="85">
        <f t="shared" ref="N18" si="14">N16+N17</f>
        <v>1</v>
      </c>
      <c r="O18" s="88">
        <f>O16+O17</f>
        <v>1</v>
      </c>
      <c r="P18" s="88">
        <f>P16+P17</f>
        <v>1</v>
      </c>
      <c r="Q18" s="88">
        <f t="shared" ref="Q18:R18" si="15">Q16+Q17</f>
        <v>1</v>
      </c>
      <c r="R18" s="88">
        <f t="shared" si="15"/>
        <v>1</v>
      </c>
      <c r="S18" s="88">
        <f t="shared" ref="S18" si="16">S16+S17</f>
        <v>1</v>
      </c>
      <c r="T18" s="174">
        <f t="shared" ref="T18" si="17">T16+T17</f>
        <v>1</v>
      </c>
      <c r="U18" s="176">
        <f>U16+U17</f>
        <v>1</v>
      </c>
      <c r="V18" s="177">
        <f>V16+V17</f>
        <v>1</v>
      </c>
      <c r="X18" s="93">
        <f t="shared" si="11"/>
        <v>0.16772061351247636</v>
      </c>
      <c r="Y18" s="86">
        <f t="shared" si="12"/>
        <v>0</v>
      </c>
    </row>
    <row r="21" spans="1:25" x14ac:dyDescent="0.25">
      <c r="A21" s="1" t="s">
        <v>26</v>
      </c>
      <c r="M21" s="1" t="str">
        <f>X3</f>
        <v>VARIAÇÃO (JAN.-SET)</v>
      </c>
    </row>
    <row r="22" spans="1:25" ht="15.75" thickBot="1" x14ac:dyDescent="0.3"/>
    <row r="23" spans="1:25" ht="20.25" customHeight="1" x14ac:dyDescent="0.25">
      <c r="A23" s="460" t="s">
        <v>40</v>
      </c>
      <c r="B23" s="462">
        <v>2016</v>
      </c>
      <c r="C23" s="464">
        <v>2017</v>
      </c>
      <c r="D23" s="464">
        <v>2018</v>
      </c>
      <c r="E23" s="464">
        <v>2019</v>
      </c>
      <c r="F23" s="464">
        <v>2020</v>
      </c>
      <c r="G23" s="464">
        <v>2021</v>
      </c>
      <c r="H23" s="464">
        <v>2022</v>
      </c>
      <c r="I23" s="468">
        <v>2023</v>
      </c>
      <c r="J23" s="470" t="str">
        <f>J5</f>
        <v>janeiro - março</v>
      </c>
      <c r="K23" s="471"/>
      <c r="M23" s="466" t="s">
        <v>91</v>
      </c>
    </row>
    <row r="24" spans="1:25" ht="20.25" customHeight="1" thickBot="1" x14ac:dyDescent="0.3">
      <c r="A24" s="461"/>
      <c r="B24" s="463"/>
      <c r="C24" s="465"/>
      <c r="D24" s="465"/>
      <c r="E24" s="465"/>
      <c r="F24" s="465"/>
      <c r="G24" s="465"/>
      <c r="H24" s="465"/>
      <c r="I24" s="469"/>
      <c r="J24" s="166">
        <v>2023</v>
      </c>
      <c r="K24" s="168">
        <v>2024</v>
      </c>
      <c r="M24" s="467"/>
    </row>
    <row r="25" spans="1:25" ht="21.95" customHeight="1" x14ac:dyDescent="0.25">
      <c r="A25" s="24" t="s">
        <v>36</v>
      </c>
      <c r="B25" s="156">
        <f>B16/B7</f>
        <v>9.8494977541431705</v>
      </c>
      <c r="C25" s="116">
        <f t="shared" ref="C25:D25" si="18">C16/C7</f>
        <v>10.411404658338641</v>
      </c>
      <c r="D25" s="165">
        <f t="shared" si="18"/>
        <v>10.813566804803168</v>
      </c>
      <c r="E25" s="165">
        <f t="shared" ref="E25:G25" si="19">E16/E7</f>
        <v>10.404073354368721</v>
      </c>
      <c r="F25" s="165">
        <f t="shared" si="19"/>
        <v>10.46957839394492</v>
      </c>
      <c r="G25" s="165">
        <f t="shared" si="19"/>
        <v>10.653550547848225</v>
      </c>
      <c r="H25" s="165">
        <f t="shared" ref="H25:I25" si="20">H16/H7</f>
        <v>11.413993070150333</v>
      </c>
      <c r="I25" s="118">
        <f t="shared" si="20"/>
        <v>12.131319576236713</v>
      </c>
      <c r="J25" s="119">
        <f t="shared" ref="J25:K25" si="21">J16/J7</f>
        <v>11.557741877550338</v>
      </c>
      <c r="K25" s="118">
        <f t="shared" si="21"/>
        <v>12.824780481764209</v>
      </c>
      <c r="M25" s="42">
        <f>(K25-J25)/J25</f>
        <v>0.10962683001901578</v>
      </c>
    </row>
    <row r="26" spans="1:25" ht="21.95" customHeight="1" thickBot="1" x14ac:dyDescent="0.3">
      <c r="A26" s="24" t="s">
        <v>35</v>
      </c>
      <c r="B26" s="156">
        <f t="shared" ref="B26:D27" si="22">B17/B8</f>
        <v>3.2123307365165226</v>
      </c>
      <c r="C26" s="116">
        <f t="shared" si="22"/>
        <v>3.4169911944004991</v>
      </c>
      <c r="D26" s="165">
        <f t="shared" si="22"/>
        <v>3.5948931063762908</v>
      </c>
      <c r="E26" s="165">
        <f t="shared" ref="E26:G26" si="23">E17/E8</f>
        <v>3.6577742806699343</v>
      </c>
      <c r="F26" s="165">
        <f t="shared" si="23"/>
        <v>3.7287777740661432</v>
      </c>
      <c r="G26" s="165">
        <f t="shared" si="23"/>
        <v>3.9196333056686998</v>
      </c>
      <c r="H26" s="165">
        <f t="shared" ref="H26:I26" si="24">H17/H8</f>
        <v>4.1544177812803706</v>
      </c>
      <c r="I26" s="122">
        <f t="shared" si="24"/>
        <v>4.3460663551078218</v>
      </c>
      <c r="J26" s="119">
        <f t="shared" ref="J26:K26" si="25">J17/J8</f>
        <v>4.1762790056564425</v>
      </c>
      <c r="K26" s="118">
        <f t="shared" si="25"/>
        <v>4.3288138324613552</v>
      </c>
      <c r="M26" s="95">
        <f>(K26-J26)/J26</f>
        <v>3.6524098748746486E-2</v>
      </c>
    </row>
    <row r="27" spans="1:25" ht="21.95" customHeight="1" thickBot="1" x14ac:dyDescent="0.3">
      <c r="A27" s="74" t="s">
        <v>20</v>
      </c>
      <c r="B27" s="157">
        <f t="shared" si="22"/>
        <v>4.7569112942824816</v>
      </c>
      <c r="C27" s="158">
        <f t="shared" si="22"/>
        <v>5.1415914345030833</v>
      </c>
      <c r="D27" s="158">
        <f t="shared" si="22"/>
        <v>5.4155976728359692</v>
      </c>
      <c r="E27" s="158">
        <f t="shared" ref="E27:G27" si="26">E18/E9</f>
        <v>5.4857998961083991</v>
      </c>
      <c r="F27" s="158">
        <f t="shared" si="26"/>
        <v>4.8001481691335544</v>
      </c>
      <c r="G27" s="158">
        <f t="shared" si="26"/>
        <v>4.927343918472844</v>
      </c>
      <c r="H27" s="158">
        <f t="shared" ref="H27:I27" si="27">H18/H9</f>
        <v>5.7982388198290273</v>
      </c>
      <c r="I27" s="175">
        <f t="shared" si="27"/>
        <v>6.2993390033237819</v>
      </c>
      <c r="J27" s="257">
        <f t="shared" ref="J27:K27" si="28">J18/J9</f>
        <v>6.0768251318487083</v>
      </c>
      <c r="K27" s="187">
        <f t="shared" si="28"/>
        <v>6.7217430372244475</v>
      </c>
      <c r="M27" s="98">
        <f>(K27-J27)/J27</f>
        <v>0.10612744177806224</v>
      </c>
    </row>
    <row r="29" spans="1:25" ht="15.75" x14ac:dyDescent="0.25">
      <c r="A29" s="99" t="s">
        <v>38</v>
      </c>
    </row>
  </sheetData>
  <mergeCells count="51">
    <mergeCell ref="M5:M6"/>
    <mergeCell ref="S5:S6"/>
    <mergeCell ref="S14:S15"/>
    <mergeCell ref="H14:H15"/>
    <mergeCell ref="H23:H24"/>
    <mergeCell ref="R5:R6"/>
    <mergeCell ref="I5:I6"/>
    <mergeCell ref="J5:K5"/>
    <mergeCell ref="Q5:Q6"/>
    <mergeCell ref="Q14:Q15"/>
    <mergeCell ref="N14:N15"/>
    <mergeCell ref="O14:O15"/>
    <mergeCell ref="N5:N6"/>
    <mergeCell ref="O5:O6"/>
    <mergeCell ref="P5:P6"/>
    <mergeCell ref="P14:P15"/>
    <mergeCell ref="R14:R15"/>
    <mergeCell ref="X5:Y5"/>
    <mergeCell ref="X14:Y14"/>
    <mergeCell ref="T5:T6"/>
    <mergeCell ref="T14:T15"/>
    <mergeCell ref="U5:V5"/>
    <mergeCell ref="U14:V14"/>
    <mergeCell ref="M23:M24"/>
    <mergeCell ref="I23:I24"/>
    <mergeCell ref="J23:K23"/>
    <mergeCell ref="E23:E24"/>
    <mergeCell ref="E5:E6"/>
    <mergeCell ref="G5:G6"/>
    <mergeCell ref="F5:F6"/>
    <mergeCell ref="H5:H6"/>
    <mergeCell ref="F23:F24"/>
    <mergeCell ref="F14:F15"/>
    <mergeCell ref="M14:M15"/>
    <mergeCell ref="I14:I15"/>
    <mergeCell ref="J14:K14"/>
    <mergeCell ref="E14:E15"/>
    <mergeCell ref="G14:G15"/>
    <mergeCell ref="G23:G24"/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Y29"/>
  <sheetViews>
    <sheetView showGridLines="0" topLeftCell="G1" workbookViewId="0">
      <selection activeCell="X18" sqref="X18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44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tr">
        <f>'2'!X3</f>
        <v>VARIAÇÃO (JAN-MAR)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60" t="s">
        <v>42</v>
      </c>
      <c r="B5" s="462">
        <v>2016</v>
      </c>
      <c r="C5" s="464">
        <v>2017</v>
      </c>
      <c r="D5" s="464">
        <v>2018</v>
      </c>
      <c r="E5" s="464">
        <v>2019</v>
      </c>
      <c r="F5" s="464">
        <v>2020</v>
      </c>
      <c r="G5" s="485">
        <v>2021</v>
      </c>
      <c r="H5" s="472">
        <v>2022</v>
      </c>
      <c r="I5" s="482">
        <v>2023</v>
      </c>
      <c r="J5" s="470" t="s">
        <v>88</v>
      </c>
      <c r="K5" s="471"/>
      <c r="M5" s="476">
        <v>2016</v>
      </c>
      <c r="N5" s="464">
        <v>2017</v>
      </c>
      <c r="O5" s="464">
        <v>2018</v>
      </c>
      <c r="P5" s="464">
        <v>2019</v>
      </c>
      <c r="Q5" s="464">
        <v>2020</v>
      </c>
      <c r="R5" s="464">
        <v>2021</v>
      </c>
      <c r="S5" s="464">
        <v>2022</v>
      </c>
      <c r="T5" s="468">
        <v>2023</v>
      </c>
      <c r="U5" s="470" t="str">
        <f>J5</f>
        <v>janeiro - março</v>
      </c>
      <c r="V5" s="471"/>
      <c r="X5" s="478" t="s">
        <v>90</v>
      </c>
      <c r="Y5" s="479"/>
    </row>
    <row r="6" spans="1:25" ht="20.25" customHeight="1" thickBot="1" x14ac:dyDescent="0.3">
      <c r="A6" s="461"/>
      <c r="B6" s="463"/>
      <c r="C6" s="465"/>
      <c r="D6" s="465"/>
      <c r="E6" s="465"/>
      <c r="F6" s="465"/>
      <c r="G6" s="486"/>
      <c r="H6" s="473"/>
      <c r="I6" s="483"/>
      <c r="J6" s="166">
        <v>2023</v>
      </c>
      <c r="K6" s="168">
        <v>2024</v>
      </c>
      <c r="M6" s="477">
        <v>2016</v>
      </c>
      <c r="N6" s="465">
        <v>2017</v>
      </c>
      <c r="O6" s="484">
        <v>2018</v>
      </c>
      <c r="P6" s="484"/>
      <c r="Q6" s="484"/>
      <c r="R6" s="465"/>
      <c r="S6" s="465"/>
      <c r="T6" s="469"/>
      <c r="U6" s="166">
        <v>2023</v>
      </c>
      <c r="V6" s="168"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50179162.847999983</v>
      </c>
      <c r="I7" s="416">
        <v>56998899.129000038</v>
      </c>
      <c r="J7" s="2">
        <v>13632191.699999999</v>
      </c>
      <c r="K7" s="12">
        <v>13898141.144000005</v>
      </c>
      <c r="M7" s="77">
        <f t="shared" ref="M7:R7" si="0">B7/B9</f>
        <v>0.32652158243079221</v>
      </c>
      <c r="N7" s="79">
        <f t="shared" si="0"/>
        <v>0.33866384265840116</v>
      </c>
      <c r="O7" s="79">
        <f t="shared" si="0"/>
        <v>0.35128215295789383</v>
      </c>
      <c r="P7" s="79">
        <f t="shared" si="0"/>
        <v>0.36067818128681806</v>
      </c>
      <c r="Q7" s="79">
        <f t="shared" si="0"/>
        <v>0.225628325866813</v>
      </c>
      <c r="R7" s="79">
        <f t="shared" si="0"/>
        <v>0.20557131612926036</v>
      </c>
      <c r="S7" s="79">
        <f t="shared" ref="S7:V7" si="1">H7/H9</f>
        <v>0.33692842632679132</v>
      </c>
      <c r="T7" s="19">
        <f t="shared" si="1"/>
        <v>0.36967949217166696</v>
      </c>
      <c r="U7" s="172">
        <f t="shared" si="1"/>
        <v>0.37475462864103004</v>
      </c>
      <c r="V7" s="19">
        <f t="shared" si="1"/>
        <v>0.38511013721141862</v>
      </c>
      <c r="X7" s="45">
        <f>(K7-J7)/J7</f>
        <v>1.9508927827064357E-2</v>
      </c>
      <c r="Y7" s="81">
        <f>(V7-U7)*100</f>
        <v>1.0355508570388583</v>
      </c>
    </row>
    <row r="8" spans="1:25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98752060.899000078</v>
      </c>
      <c r="I8" s="417">
        <v>97185740.095000044</v>
      </c>
      <c r="J8" s="2">
        <v>22744121.381000001</v>
      </c>
      <c r="K8" s="12">
        <v>22190602.830999989</v>
      </c>
      <c r="M8" s="77">
        <f t="shared" ref="M8:R8" si="2">B8/B9</f>
        <v>0.67347841756920779</v>
      </c>
      <c r="N8" s="80">
        <f t="shared" si="2"/>
        <v>0.6613361573415989</v>
      </c>
      <c r="O8" s="80">
        <f t="shared" si="2"/>
        <v>0.64871784704210611</v>
      </c>
      <c r="P8" s="80">
        <f t="shared" si="2"/>
        <v>0.63932181871318194</v>
      </c>
      <c r="Q8" s="80">
        <f t="shared" si="2"/>
        <v>0.77437167413318697</v>
      </c>
      <c r="R8" s="80">
        <f t="shared" si="2"/>
        <v>0.79442868387073962</v>
      </c>
      <c r="S8" s="80">
        <f t="shared" ref="S8:V8" si="3">H8/H9</f>
        <v>0.66307157367320868</v>
      </c>
      <c r="T8" s="94">
        <f t="shared" si="3"/>
        <v>0.63032050782833293</v>
      </c>
      <c r="U8" s="172">
        <f t="shared" si="3"/>
        <v>0.62524537135896996</v>
      </c>
      <c r="V8" s="19">
        <f t="shared" si="3"/>
        <v>0.61488986278858138</v>
      </c>
      <c r="X8" s="92">
        <f t="shared" ref="X8" si="4">(K8-J8)/J8</f>
        <v>-2.433677435710533E-2</v>
      </c>
      <c r="Y8" s="97">
        <f t="shared" ref="Y8:Y9" si="5">(V8-U8)*100</f>
        <v>-1.0355508570388583</v>
      </c>
    </row>
    <row r="9" spans="1:25" ht="21.95" customHeight="1" thickBot="1" x14ac:dyDescent="0.3">
      <c r="A9" s="74" t="s">
        <v>20</v>
      </c>
      <c r="B9" s="83">
        <f t="shared" ref="B9:I9" si="6">B7+B8</f>
        <v>147163289</v>
      </c>
      <c r="C9" s="84">
        <f t="shared" si="6"/>
        <v>155031652</v>
      </c>
      <c r="D9" s="84">
        <f t="shared" si="6"/>
        <v>148990336</v>
      </c>
      <c r="E9" s="84">
        <f t="shared" si="6"/>
        <v>153690292</v>
      </c>
      <c r="F9" s="84">
        <f t="shared" si="6"/>
        <v>139488448</v>
      </c>
      <c r="G9" s="84">
        <f t="shared" si="6"/>
        <v>137236262</v>
      </c>
      <c r="H9" s="84">
        <f t="shared" si="6"/>
        <v>148931223.74700007</v>
      </c>
      <c r="I9" s="84">
        <f t="shared" si="6"/>
        <v>154184639.2240001</v>
      </c>
      <c r="J9" s="173">
        <f>J7+J8</f>
        <v>36376313.081</v>
      </c>
      <c r="K9" s="169">
        <f>K7+K8</f>
        <v>36088743.974999994</v>
      </c>
      <c r="M9" s="89">
        <f>M7+M8</f>
        <v>1</v>
      </c>
      <c r="N9" s="85">
        <f t="shared" ref="N9" si="7">N7+N8</f>
        <v>1</v>
      </c>
      <c r="O9" s="85">
        <f>O7+O8</f>
        <v>1</v>
      </c>
      <c r="P9" s="85">
        <f>P7+P8</f>
        <v>1</v>
      </c>
      <c r="Q9" s="85">
        <f>Q7+Q8</f>
        <v>1</v>
      </c>
      <c r="R9" s="85">
        <f t="shared" ref="R9:T9" si="8">R7+R8</f>
        <v>1</v>
      </c>
      <c r="S9" s="85">
        <f t="shared" ref="S9" si="9">S7+S8</f>
        <v>1</v>
      </c>
      <c r="T9" s="174">
        <f t="shared" si="8"/>
        <v>0.99999999999999989</v>
      </c>
      <c r="U9" s="176">
        <f t="shared" ref="U9:V9" si="10">U7+U8</f>
        <v>1</v>
      </c>
      <c r="V9" s="177">
        <f t="shared" si="10"/>
        <v>1</v>
      </c>
      <c r="X9" s="240">
        <f>(K9-J9)/J9</f>
        <v>-7.9053945175716206E-3</v>
      </c>
      <c r="Y9" s="313">
        <f t="shared" si="5"/>
        <v>0</v>
      </c>
    </row>
    <row r="12" spans="1:25" x14ac:dyDescent="0.25">
      <c r="A12" s="1" t="s">
        <v>22</v>
      </c>
      <c r="M12" s="1" t="s">
        <v>24</v>
      </c>
      <c r="X12" s="1" t="str">
        <f>X3</f>
        <v>VARIAÇÃO (JAN-MAR)</v>
      </c>
    </row>
    <row r="13" spans="1:25" ht="15.75" thickBot="1" x14ac:dyDescent="0.3"/>
    <row r="14" spans="1:25" ht="20.25" customHeight="1" x14ac:dyDescent="0.25">
      <c r="A14" s="460" t="str">
        <f>A5</f>
        <v>NÃO CERTIFICADO</v>
      </c>
      <c r="B14" s="462">
        <v>2016</v>
      </c>
      <c r="C14" s="464">
        <v>2017</v>
      </c>
      <c r="D14" s="464">
        <v>2018</v>
      </c>
      <c r="E14" s="464">
        <v>2019</v>
      </c>
      <c r="F14" s="464">
        <v>2020</v>
      </c>
      <c r="G14" s="464">
        <v>2021</v>
      </c>
      <c r="H14" s="464">
        <v>2022</v>
      </c>
      <c r="I14" s="468">
        <v>2023</v>
      </c>
      <c r="J14" s="470" t="str">
        <f>J5</f>
        <v>janeiro - março</v>
      </c>
      <c r="K14" s="471"/>
      <c r="M14" s="476">
        <v>2016</v>
      </c>
      <c r="N14" s="464">
        <v>2017</v>
      </c>
      <c r="O14" s="464">
        <v>2018</v>
      </c>
      <c r="P14" s="464">
        <v>2019</v>
      </c>
      <c r="Q14" s="464">
        <v>2020</v>
      </c>
      <c r="R14" s="464">
        <v>2021</v>
      </c>
      <c r="S14" s="464">
        <v>2022</v>
      </c>
      <c r="T14" s="468">
        <v>2023</v>
      </c>
      <c r="U14" s="470" t="str">
        <f>J5</f>
        <v>janeiro - março</v>
      </c>
      <c r="V14" s="471"/>
      <c r="X14" s="478" t="s">
        <v>90</v>
      </c>
      <c r="Y14" s="479"/>
    </row>
    <row r="15" spans="1:25" ht="20.25" customHeight="1" thickBot="1" x14ac:dyDescent="0.3">
      <c r="A15" s="461"/>
      <c r="B15" s="463"/>
      <c r="C15" s="465"/>
      <c r="D15" s="465"/>
      <c r="E15" s="465"/>
      <c r="F15" s="465"/>
      <c r="G15" s="465"/>
      <c r="H15" s="465"/>
      <c r="I15" s="469"/>
      <c r="J15" s="166">
        <v>2023</v>
      </c>
      <c r="K15" s="168">
        <v>2024</v>
      </c>
      <c r="M15" s="477">
        <v>2016</v>
      </c>
      <c r="N15" s="465">
        <v>2017</v>
      </c>
      <c r="O15" s="484">
        <v>2018</v>
      </c>
      <c r="P15" s="484"/>
      <c r="Q15" s="484"/>
      <c r="R15" s="465"/>
      <c r="S15" s="465"/>
      <c r="T15" s="469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230544071.02600011</v>
      </c>
      <c r="I16" s="12">
        <v>262071402.64399987</v>
      </c>
      <c r="J16" s="2">
        <v>60933104.745000027</v>
      </c>
      <c r="K16" s="12">
        <v>63729215.299000002</v>
      </c>
      <c r="M16" s="77">
        <f t="shared" ref="M16:R16" si="11">B16/B18</f>
        <v>0.64469468516788675</v>
      </c>
      <c r="N16" s="79">
        <f t="shared" si="11"/>
        <v>0.65202228069943247</v>
      </c>
      <c r="O16" s="79">
        <f t="shared" si="11"/>
        <v>0.6319365208121398</v>
      </c>
      <c r="P16" s="79">
        <f t="shared" si="11"/>
        <v>0.64386421520260562</v>
      </c>
      <c r="Q16" s="79">
        <f t="shared" si="11"/>
        <v>0.48222344570253217</v>
      </c>
      <c r="R16" s="79">
        <f t="shared" si="11"/>
        <v>0.45557635531014251</v>
      </c>
      <c r="S16" s="79">
        <f t="shared" ref="S16:V16" si="12">H16/H18</f>
        <v>0.6192771577385735</v>
      </c>
      <c r="T16" s="19">
        <f t="shared" si="12"/>
        <v>0.64376035237530405</v>
      </c>
      <c r="U16" s="96">
        <f t="shared" si="12"/>
        <v>0.65148521864055331</v>
      </c>
      <c r="V16" s="78">
        <f t="shared" si="12"/>
        <v>0.66233292841288371</v>
      </c>
      <c r="X16" s="45">
        <f>(K16-J16)/J16</f>
        <v>4.5888200932833891E-2</v>
      </c>
      <c r="Y16" s="81">
        <f>(V16-U16)*100</f>
        <v>1.0847709772330405</v>
      </c>
    </row>
    <row r="17" spans="1:25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141735235.81600004</v>
      </c>
      <c r="I17" s="43">
        <v>145023258.71100011</v>
      </c>
      <c r="J17" s="2">
        <v>32596422.866</v>
      </c>
      <c r="K17" s="12">
        <v>32490091.586000007</v>
      </c>
      <c r="M17" s="77">
        <f t="shared" ref="M17:R17" si="13">B17/B18</f>
        <v>0.35530531483211331</v>
      </c>
      <c r="N17" s="80">
        <f t="shared" si="13"/>
        <v>0.34797771930056753</v>
      </c>
      <c r="O17" s="80">
        <f t="shared" si="13"/>
        <v>0.36806347918786014</v>
      </c>
      <c r="P17" s="80">
        <f t="shared" si="13"/>
        <v>0.35613578479739438</v>
      </c>
      <c r="Q17" s="80">
        <f t="shared" si="13"/>
        <v>0.51777655429746783</v>
      </c>
      <c r="R17" s="80">
        <f t="shared" si="13"/>
        <v>0.54442364468985749</v>
      </c>
      <c r="S17" s="80">
        <f t="shared" ref="S17:V17" si="14">H17/H18</f>
        <v>0.38072284226142661</v>
      </c>
      <c r="T17" s="94">
        <f t="shared" si="14"/>
        <v>0.3562396476246959</v>
      </c>
      <c r="U17" s="235">
        <f t="shared" si="14"/>
        <v>0.34851478135944658</v>
      </c>
      <c r="V17" s="78">
        <f t="shared" si="14"/>
        <v>0.33766707158711629</v>
      </c>
      <c r="X17" s="92">
        <f t="shared" ref="X17:X18" si="15">(K17-J17)/J17</f>
        <v>-3.2620536442636338E-3</v>
      </c>
      <c r="Y17" s="97">
        <f t="shared" ref="Y17:Y18" si="16">(V17-U17)*100</f>
        <v>-1.0847709772330294</v>
      </c>
    </row>
    <row r="18" spans="1:25" ht="21.95" customHeight="1" thickBot="1" x14ac:dyDescent="0.3">
      <c r="A18" s="74" t="s">
        <v>20</v>
      </c>
      <c r="B18" s="83">
        <f t="shared" ref="B18:I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372279306.84200013</v>
      </c>
      <c r="I18" s="167">
        <f t="shared" si="17"/>
        <v>407094661.35500002</v>
      </c>
      <c r="J18" s="173">
        <f>J16+J17</f>
        <v>93529527.611000031</v>
      </c>
      <c r="K18" s="169">
        <f>K16+K17</f>
        <v>96219306.885000005</v>
      </c>
      <c r="M18" s="89">
        <f>M16+M17</f>
        <v>1</v>
      </c>
      <c r="N18" s="85">
        <f t="shared" ref="N18" si="18">N16+N17</f>
        <v>1</v>
      </c>
      <c r="O18" s="85">
        <f>O16+O17</f>
        <v>1</v>
      </c>
      <c r="P18" s="85">
        <f>P16+P17</f>
        <v>1</v>
      </c>
      <c r="Q18" s="85">
        <f t="shared" ref="Q18:R18" si="19">Q16+Q17</f>
        <v>1</v>
      </c>
      <c r="R18" s="85">
        <f t="shared" si="19"/>
        <v>1</v>
      </c>
      <c r="S18" s="85">
        <f t="shared" ref="S18" si="20">S16+S17</f>
        <v>1</v>
      </c>
      <c r="T18" s="174">
        <f>T16+T17</f>
        <v>1</v>
      </c>
      <c r="U18" s="90">
        <f t="shared" ref="U18:V18" si="21">U16+U17</f>
        <v>0.99999999999999989</v>
      </c>
      <c r="V18" s="90">
        <f t="shared" si="21"/>
        <v>1</v>
      </c>
      <c r="X18" s="240">
        <f t="shared" si="15"/>
        <v>2.8758610705135523E-2</v>
      </c>
      <c r="Y18" s="313">
        <f t="shared" si="16"/>
        <v>1.1102230246251565E-14</v>
      </c>
    </row>
    <row r="21" spans="1:25" x14ac:dyDescent="0.25">
      <c r="A21" s="1" t="s">
        <v>26</v>
      </c>
      <c r="M21" s="1" t="str">
        <f>X12</f>
        <v>VARIAÇÃO (JAN-MAR)</v>
      </c>
      <c r="U21" s="249"/>
    </row>
    <row r="22" spans="1:25" ht="15.75" thickBot="1" x14ac:dyDescent="0.3"/>
    <row r="23" spans="1:25" ht="20.25" customHeight="1" x14ac:dyDescent="0.25">
      <c r="A23" s="460" t="str">
        <f>A5</f>
        <v>NÃO CERTIFICADO</v>
      </c>
      <c r="B23" s="462">
        <v>2016</v>
      </c>
      <c r="C23" s="464">
        <v>2017</v>
      </c>
      <c r="D23" s="464">
        <v>2018</v>
      </c>
      <c r="E23" s="464">
        <v>2019</v>
      </c>
      <c r="F23" s="464">
        <v>2020</v>
      </c>
      <c r="G23" s="464">
        <v>2021</v>
      </c>
      <c r="H23" s="464">
        <v>2022</v>
      </c>
      <c r="I23" s="468">
        <v>2023</v>
      </c>
      <c r="J23" s="470" t="str">
        <f>J5</f>
        <v>janeiro - março</v>
      </c>
      <c r="K23" s="471"/>
      <c r="M23" s="466" t="s">
        <v>91</v>
      </c>
    </row>
    <row r="24" spans="1:25" ht="20.25" customHeight="1" thickBot="1" x14ac:dyDescent="0.3">
      <c r="A24" s="461"/>
      <c r="B24" s="463"/>
      <c r="C24" s="465"/>
      <c r="D24" s="465"/>
      <c r="E24" s="465"/>
      <c r="F24" s="465"/>
      <c r="G24" s="465"/>
      <c r="H24" s="465"/>
      <c r="I24" s="469"/>
      <c r="J24" s="166">
        <v>2023</v>
      </c>
      <c r="K24" s="168">
        <v>2024</v>
      </c>
      <c r="M24" s="467"/>
    </row>
    <row r="25" spans="1:25" ht="21.95" customHeight="1" x14ac:dyDescent="0.25">
      <c r="A25" s="24" t="s">
        <v>36</v>
      </c>
      <c r="B25" s="156">
        <f>B16/B7</f>
        <v>4.3607267461763808</v>
      </c>
      <c r="C25" s="165">
        <f t="shared" ref="C25:D25" si="22">C16/C7</f>
        <v>4.3688660485568471</v>
      </c>
      <c r="D25" s="165">
        <f t="shared" si="22"/>
        <v>4.2553963546621869</v>
      </c>
      <c r="E25" s="165">
        <f t="shared" ref="E25:G25" si="23">E16/E7</f>
        <v>4.2796460972023116</v>
      </c>
      <c r="F25" s="165">
        <f t="shared" si="23"/>
        <v>4.2715930980478385</v>
      </c>
      <c r="G25" s="165">
        <f t="shared" si="23"/>
        <v>4.3261342870984061</v>
      </c>
      <c r="H25" s="165">
        <f t="shared" ref="H25" si="24">H16/H7</f>
        <v>4.594418438672478</v>
      </c>
      <c r="I25" s="254">
        <f t="shared" ref="I25" si="25">I16/I7</f>
        <v>4.5978327063980533</v>
      </c>
      <c r="J25" s="250">
        <f t="shared" ref="J25:K25" si="26">J16/J7</f>
        <v>4.4697951793767707</v>
      </c>
      <c r="K25" s="251">
        <f t="shared" si="26"/>
        <v>4.5854488480650284</v>
      </c>
      <c r="M25" s="42">
        <f>(K25-J25)/J25</f>
        <v>2.587448955645064E-2</v>
      </c>
    </row>
    <row r="26" spans="1:25" ht="21.95" customHeight="1" thickBot="1" x14ac:dyDescent="0.3">
      <c r="A26" s="24" t="s">
        <v>35</v>
      </c>
      <c r="B26" s="156">
        <f t="shared" ref="B26:D27" si="27">B17/B8</f>
        <v>1.1651844962701983</v>
      </c>
      <c r="C26" s="165">
        <f t="shared" si="27"/>
        <v>1.1939999104830223</v>
      </c>
      <c r="D26" s="165">
        <f t="shared" si="27"/>
        <v>1.3421143788134609</v>
      </c>
      <c r="E26" s="165">
        <f t="shared" ref="E26:G26" si="28">E17/E8</f>
        <v>1.3354558265681284</v>
      </c>
      <c r="F26" s="165">
        <f t="shared" si="28"/>
        <v>1.3363742466699555</v>
      </c>
      <c r="G26" s="165">
        <f t="shared" si="28"/>
        <v>1.3377759953840802</v>
      </c>
      <c r="H26" s="165">
        <f t="shared" ref="H26" si="29">H17/H8</f>
        <v>1.4352635734960666</v>
      </c>
      <c r="I26" s="255">
        <f t="shared" ref="I26" si="30">I17/I8</f>
        <v>1.4922277544960652</v>
      </c>
      <c r="J26" s="250">
        <f t="shared" ref="J26:K26" si="31">J17/J8</f>
        <v>1.433180131250549</v>
      </c>
      <c r="K26" s="251">
        <f t="shared" si="31"/>
        <v>1.4641374023697888</v>
      </c>
      <c r="M26" s="95">
        <f t="shared" ref="M26:M27" si="32">(K26-J26)/J26</f>
        <v>2.1600404892738418E-2</v>
      </c>
    </row>
    <row r="27" spans="1:25" ht="21.95" customHeight="1" thickBot="1" x14ac:dyDescent="0.3">
      <c r="A27" s="74" t="s">
        <v>20</v>
      </c>
      <c r="B27" s="157">
        <f t="shared" si="27"/>
        <v>2.2085980084340191</v>
      </c>
      <c r="C27" s="158">
        <f t="shared" si="27"/>
        <v>2.2692122767291418</v>
      </c>
      <c r="D27" s="158">
        <f t="shared" si="27"/>
        <v>2.3654983434630283</v>
      </c>
      <c r="E27" s="158">
        <f t="shared" ref="E27:G27" si="33">E18/E9</f>
        <v>2.3973610187428105</v>
      </c>
      <c r="F27" s="158">
        <f t="shared" si="33"/>
        <v>1.998642762159057</v>
      </c>
      <c r="G27" s="158">
        <f t="shared" si="33"/>
        <v>1.9520967424775821</v>
      </c>
      <c r="H27" s="158">
        <f t="shared" ref="H27" si="34">H18/H9</f>
        <v>2.499672650742581</v>
      </c>
      <c r="I27" s="256">
        <f t="shared" ref="I27" si="35">I18/I9</f>
        <v>2.6403062160010062</v>
      </c>
      <c r="J27" s="252">
        <f t="shared" ref="J27:K27" si="36">J18/J9</f>
        <v>2.5711656759368551</v>
      </c>
      <c r="K27" s="253">
        <f t="shared" si="36"/>
        <v>2.6661860815010541</v>
      </c>
      <c r="M27" s="98">
        <f t="shared" si="32"/>
        <v>3.6956158233396E-2</v>
      </c>
    </row>
    <row r="29" spans="1:25" ht="15.75" x14ac:dyDescent="0.25">
      <c r="A29" s="99" t="s">
        <v>38</v>
      </c>
    </row>
  </sheetData>
  <mergeCells count="51">
    <mergeCell ref="H5:H6"/>
    <mergeCell ref="H14:H15"/>
    <mergeCell ref="H23:H24"/>
    <mergeCell ref="E5:E6"/>
    <mergeCell ref="P5:P6"/>
    <mergeCell ref="P14:P15"/>
    <mergeCell ref="E14:E15"/>
    <mergeCell ref="E23:E24"/>
    <mergeCell ref="G5:G6"/>
    <mergeCell ref="G14:G15"/>
    <mergeCell ref="G23:G24"/>
    <mergeCell ref="O14:O15"/>
    <mergeCell ref="J23:K23"/>
    <mergeCell ref="I23:I24"/>
    <mergeCell ref="M23:M24"/>
    <mergeCell ref="F5:F6"/>
    <mergeCell ref="F14:F15"/>
    <mergeCell ref="F23:F24"/>
    <mergeCell ref="A23:A24"/>
    <mergeCell ref="B23:B24"/>
    <mergeCell ref="C23:C24"/>
    <mergeCell ref="D23:D24"/>
    <mergeCell ref="X5:Y5"/>
    <mergeCell ref="A14:A15"/>
    <mergeCell ref="B14:B15"/>
    <mergeCell ref="C14:C15"/>
    <mergeCell ref="D14:D15"/>
    <mergeCell ref="M14:M15"/>
    <mergeCell ref="A5:A6"/>
    <mergeCell ref="B5:B6"/>
    <mergeCell ref="C5:C6"/>
    <mergeCell ref="D5:D6"/>
    <mergeCell ref="M5:M6"/>
    <mergeCell ref="N14:N15"/>
    <mergeCell ref="X14:Y14"/>
    <mergeCell ref="I5:I6"/>
    <mergeCell ref="T5:T6"/>
    <mergeCell ref="U5:V5"/>
    <mergeCell ref="J14:K14"/>
    <mergeCell ref="U14:V14"/>
    <mergeCell ref="I14:I15"/>
    <mergeCell ref="T14:T15"/>
    <mergeCell ref="N5:N6"/>
    <mergeCell ref="O5:O6"/>
    <mergeCell ref="J5:K5"/>
    <mergeCell ref="R5:R6"/>
    <mergeCell ref="R14:R15"/>
    <mergeCell ref="Q5:Q6"/>
    <mergeCell ref="Q14:Q15"/>
    <mergeCell ref="S5:S6"/>
    <mergeCell ref="S14:S15"/>
  </mergeCells>
  <pageMargins left="0.7" right="0.7" top="0.75" bottom="0.75" header="0.3" footer="0.3"/>
  <pageSetup paperSize="9" orientation="portrait" r:id="rId1"/>
  <ignoredErrors>
    <ignoredError sqref="J25:K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P74"/>
  <sheetViews>
    <sheetView showGridLines="0" topLeftCell="G8" workbookViewId="0">
      <selection activeCell="L50" sqref="L50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9" width="13.28515625" customWidth="1"/>
    <col min="10" max="10" width="12.7109375" bestFit="1" customWidth="1"/>
    <col min="11" max="12" width="12.710937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56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(JAN-MAR)</v>
      </c>
    </row>
    <row r="4" spans="1:26" ht="15.75" thickBot="1" x14ac:dyDescent="0.3"/>
    <row r="5" spans="1:26" ht="24" customHeight="1" x14ac:dyDescent="0.25">
      <c r="A5" s="460" t="s">
        <v>28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88">
        <v>2023</v>
      </c>
      <c r="K5" s="470" t="s">
        <v>88</v>
      </c>
      <c r="L5" s="471"/>
      <c r="N5" s="476">
        <v>2016</v>
      </c>
      <c r="O5" s="464">
        <v>2017</v>
      </c>
      <c r="P5" s="464">
        <v>2018</v>
      </c>
      <c r="Q5" s="472">
        <v>2019</v>
      </c>
      <c r="R5" s="472">
        <v>2020</v>
      </c>
      <c r="S5" s="472">
        <v>2021</v>
      </c>
      <c r="T5" s="472">
        <v>2022</v>
      </c>
      <c r="U5" s="488">
        <v>2023</v>
      </c>
      <c r="V5" s="470" t="str">
        <f>K5</f>
        <v>janeiro - março</v>
      </c>
      <c r="W5" s="471"/>
      <c r="Y5" s="478" t="s">
        <v>90</v>
      </c>
      <c r="Z5" s="479"/>
    </row>
    <row r="6" spans="1:26" ht="20.25" customHeight="1" thickBot="1" x14ac:dyDescent="0.3">
      <c r="A6" s="491"/>
      <c r="B6" s="492"/>
      <c r="C6" s="493"/>
      <c r="D6" s="484"/>
      <c r="E6" s="484"/>
      <c r="F6" s="484"/>
      <c r="G6" s="484"/>
      <c r="H6" s="465"/>
      <c r="I6" s="465"/>
      <c r="J6" s="489"/>
      <c r="K6" s="166">
        <v>2023</v>
      </c>
      <c r="L6" s="168">
        <v>2024</v>
      </c>
      <c r="N6" s="494"/>
      <c r="O6" s="484"/>
      <c r="P6" s="484"/>
      <c r="Q6" s="487"/>
      <c r="R6" s="487"/>
      <c r="S6" s="487"/>
      <c r="T6" s="487"/>
      <c r="U6" s="495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121709038.82099997</v>
      </c>
      <c r="J7" s="110">
        <f t="shared" si="0"/>
        <v>122637707.86500008</v>
      </c>
      <c r="K7" s="180">
        <f>SUM(K8:K20)</f>
        <v>27998311.402000006</v>
      </c>
      <c r="L7" s="179">
        <f>SUM(L8:L20)</f>
        <v>29557329.49699999</v>
      </c>
      <c r="N7" s="64">
        <f t="shared" ref="N7:T7" si="1">C7/C24</f>
        <v>0.42715836607808244</v>
      </c>
      <c r="O7" s="16">
        <f t="shared" si="1"/>
        <v>0.42021567582483027</v>
      </c>
      <c r="P7" s="16">
        <f t="shared" si="1"/>
        <v>0.43584399343064739</v>
      </c>
      <c r="Q7" s="16">
        <f t="shared" si="1"/>
        <v>0.44773594211708734</v>
      </c>
      <c r="R7" s="258">
        <f t="shared" si="1"/>
        <v>0.44623486972491655</v>
      </c>
      <c r="S7" s="258">
        <f t="shared" si="1"/>
        <v>0.46166987883500149</v>
      </c>
      <c r="T7" s="258">
        <f t="shared" si="1"/>
        <v>0.44970780646660041</v>
      </c>
      <c r="U7" s="17">
        <f>J7/J24</f>
        <v>0.44301948862562318</v>
      </c>
      <c r="V7" s="7">
        <f>K7/K24</f>
        <v>0.43492776271485306</v>
      </c>
      <c r="W7" s="17">
        <f>L7/L24</f>
        <v>0.45025281686660323</v>
      </c>
      <c r="Y7" s="102">
        <f>(L7-K7)/K7</f>
        <v>5.5682575731642814E-2</v>
      </c>
      <c r="Z7" s="101">
        <f>(W7-V7)*100</f>
        <v>1.5325054151750173</v>
      </c>
    </row>
    <row r="8" spans="1:26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20851579.087000027</v>
      </c>
      <c r="J8" s="12">
        <v>20735109.847999986</v>
      </c>
      <c r="K8" s="10">
        <v>3868314.8130000005</v>
      </c>
      <c r="L8" s="161">
        <v>4109361.8649999993</v>
      </c>
      <c r="N8" s="96">
        <f>C8/$C$7</f>
        <v>0.16972846980551387</v>
      </c>
      <c r="O8" s="18">
        <f>D8/$D$7</f>
        <v>0.17784797322324608</v>
      </c>
      <c r="P8" s="18">
        <f>E8/$E$7</f>
        <v>0.17665948104128135</v>
      </c>
      <c r="Q8" s="37">
        <f>F8/$F$7</f>
        <v>0.17230649587352914</v>
      </c>
      <c r="R8" s="37">
        <f>G8/$G$7</f>
        <v>0.17704576152653625</v>
      </c>
      <c r="S8" s="37">
        <f>H8/$H$7</f>
        <v>0.17328196252462968</v>
      </c>
      <c r="T8" s="37">
        <f>I8/$I$7</f>
        <v>0.17132317606802303</v>
      </c>
      <c r="U8" s="19">
        <f>J8/$J$7</f>
        <v>0.16907613660575954</v>
      </c>
      <c r="V8" s="37">
        <f>K8/$K$7</f>
        <v>0.13816243263597944</v>
      </c>
      <c r="W8" s="19">
        <f>L8/$L$7</f>
        <v>0.13903021466865237</v>
      </c>
      <c r="Y8" s="103">
        <f t="shared" ref="Y8:Y24" si="2">(L8-K8)/K8</f>
        <v>6.2313194156258217E-2</v>
      </c>
      <c r="Z8" s="104">
        <f t="shared" ref="Z8:Z24" si="3">(W8-V8)*100</f>
        <v>8.677820326729313E-2</v>
      </c>
    </row>
    <row r="9" spans="1:26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381522.973</v>
      </c>
      <c r="J9" s="12">
        <v>393467.5929999997</v>
      </c>
      <c r="K9" s="10">
        <v>88461.208999999988</v>
      </c>
      <c r="L9" s="161">
        <v>83056.830999999991</v>
      </c>
      <c r="N9" s="96">
        <f t="shared" ref="N9:N20" si="4">C9/$C$7</f>
        <v>4.9136578932567508E-3</v>
      </c>
      <c r="O9" s="18">
        <f t="shared" ref="O9:O20" si="5">D9/$D$7</f>
        <v>6.1199818460995941E-3</v>
      </c>
      <c r="P9" s="18">
        <f t="shared" ref="P9:P20" si="6">E9/$E$7</f>
        <v>3.7324633620504665E-3</v>
      </c>
      <c r="Q9" s="37">
        <f t="shared" ref="Q9:Q20" si="7">F9/$F$7</f>
        <v>3.1525182076150658E-3</v>
      </c>
      <c r="R9" s="37">
        <f t="shared" ref="R9:R20" si="8">G9/$G$7</f>
        <v>2.4520263527131555E-3</v>
      </c>
      <c r="S9" s="37">
        <f t="shared" ref="S9:S20" si="9">H9/$H$7</f>
        <v>2.5319453188924093E-3</v>
      </c>
      <c r="T9" s="37">
        <f t="shared" ref="T9:T20" si="10">I9/$I$7</f>
        <v>3.1347135487703082E-3</v>
      </c>
      <c r="U9" s="19">
        <f t="shared" ref="U9:U20" si="11">J9/$J$7</f>
        <v>3.20837367111533E-3</v>
      </c>
      <c r="V9" s="37">
        <f t="shared" ref="V9:V20" si="12">K9/$K$7</f>
        <v>3.1595194342213411E-3</v>
      </c>
      <c r="W9" s="19">
        <f t="shared" ref="W9:W20" si="13">L9/$L$7</f>
        <v>2.8100248707661527E-3</v>
      </c>
      <c r="Y9" s="103">
        <f t="shared" si="2"/>
        <v>-6.1093196227964705E-2</v>
      </c>
      <c r="Z9" s="104">
        <f t="shared" si="3"/>
        <v>-3.494945634551884E-2</v>
      </c>
    </row>
    <row r="10" spans="1:26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15633416.189999981</v>
      </c>
      <c r="J10" s="12">
        <v>16561773.340000007</v>
      </c>
      <c r="K10" s="10">
        <v>3827725.6230000001</v>
      </c>
      <c r="L10" s="161">
        <v>4393968.0040000016</v>
      </c>
      <c r="N10" s="96">
        <f t="shared" si="4"/>
        <v>0.10710724608689627</v>
      </c>
      <c r="O10" s="18">
        <f t="shared" si="5"/>
        <v>0.12124858045832795</v>
      </c>
      <c r="P10" s="18">
        <f t="shared" si="6"/>
        <v>0.11419191478834301</v>
      </c>
      <c r="Q10" s="37">
        <f t="shared" si="7"/>
        <v>0.1035463472310922</v>
      </c>
      <c r="R10" s="37">
        <f t="shared" si="8"/>
        <v>0.10998306230506669</v>
      </c>
      <c r="S10" s="37">
        <f t="shared" si="9"/>
        <v>0.11917458342998284</v>
      </c>
      <c r="T10" s="37">
        <f t="shared" si="10"/>
        <v>0.12844909746590288</v>
      </c>
      <c r="U10" s="19">
        <f t="shared" si="11"/>
        <v>0.13504633793572896</v>
      </c>
      <c r="V10" s="37">
        <f t="shared" si="12"/>
        <v>0.13671273128016476</v>
      </c>
      <c r="W10" s="19">
        <f t="shared" si="13"/>
        <v>0.14865916775214691</v>
      </c>
      <c r="Y10" s="103">
        <f t="shared" si="2"/>
        <v>0.14793181036738104</v>
      </c>
      <c r="Z10" s="104">
        <f t="shared" si="3"/>
        <v>1.1946436471982151</v>
      </c>
    </row>
    <row r="11" spans="1:26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35"/>
      <c r="J11" s="12"/>
      <c r="K11" s="10"/>
      <c r="L11" s="161"/>
      <c r="N11" s="96">
        <f t="shared" si="4"/>
        <v>9.8886259050122547E-4</v>
      </c>
      <c r="O11" s="18">
        <f t="shared" si="5"/>
        <v>7.9174123550826881E-4</v>
      </c>
      <c r="P11" s="18">
        <f t="shared" si="6"/>
        <v>2.2506626970580906E-3</v>
      </c>
      <c r="Q11" s="37">
        <f t="shared" si="7"/>
        <v>2.3926849718932889E-3</v>
      </c>
      <c r="R11" s="37">
        <f t="shared" si="8"/>
        <v>6.798333674725369E-4</v>
      </c>
      <c r="S11" s="37">
        <f t="shared" si="9"/>
        <v>0</v>
      </c>
      <c r="T11" s="37">
        <f t="shared" si="10"/>
        <v>0</v>
      </c>
      <c r="U11" s="19">
        <f t="shared" si="11"/>
        <v>0</v>
      </c>
      <c r="V11" s="37">
        <f t="shared" si="12"/>
        <v>0</v>
      </c>
      <c r="W11" s="19">
        <f t="shared" si="13"/>
        <v>0</v>
      </c>
      <c r="Y11" s="103"/>
      <c r="Z11" s="104">
        <f t="shared" si="3"/>
        <v>0</v>
      </c>
    </row>
    <row r="12" spans="1:26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35">
        <v>36185.61</v>
      </c>
      <c r="J12" s="12">
        <v>33930.389999999992</v>
      </c>
      <c r="K12" s="10">
        <v>8444.7849999999999</v>
      </c>
      <c r="L12" s="161">
        <v>7931.9549999999999</v>
      </c>
      <c r="N12" s="96">
        <f t="shared" si="4"/>
        <v>3.0864650914874908E-4</v>
      </c>
      <c r="O12" s="18">
        <f t="shared" si="5"/>
        <v>2.4244477746609554E-4</v>
      </c>
      <c r="P12" s="18">
        <f t="shared" si="6"/>
        <v>2.0694350900920139E-4</v>
      </c>
      <c r="Q12" s="37">
        <f t="shared" si="7"/>
        <v>2.374298285266915E-4</v>
      </c>
      <c r="R12" s="37">
        <f t="shared" si="8"/>
        <v>4.8167059279370048E-4</v>
      </c>
      <c r="S12" s="37">
        <f t="shared" si="9"/>
        <v>2.7761138484518662E-4</v>
      </c>
      <c r="T12" s="37">
        <f t="shared" si="10"/>
        <v>2.9731242930296193E-4</v>
      </c>
      <c r="U12" s="19">
        <f t="shared" si="11"/>
        <v>2.7667175610743359E-4</v>
      </c>
      <c r="V12" s="37">
        <f t="shared" si="12"/>
        <v>3.0161765396311587E-4</v>
      </c>
      <c r="W12" s="19">
        <f t="shared" si="13"/>
        <v>2.6835831027309412E-4</v>
      </c>
      <c r="Y12" s="103">
        <f t="shared" si="2"/>
        <v>-6.0727419348153913E-2</v>
      </c>
      <c r="Z12" s="104">
        <f t="shared" si="3"/>
        <v>-3.3259343690021756E-3</v>
      </c>
    </row>
    <row r="13" spans="1:26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35">
        <v>301390.63600000006</v>
      </c>
      <c r="J13" s="12">
        <v>415059.65499999991</v>
      </c>
      <c r="K13" s="10">
        <v>86868.176000000007</v>
      </c>
      <c r="L13" s="161">
        <v>125935.16499999996</v>
      </c>
      <c r="N13" s="96">
        <f t="shared" si="4"/>
        <v>9.6836179181117709E-3</v>
      </c>
      <c r="O13" s="18">
        <f t="shared" si="5"/>
        <v>6.7874926048202104E-3</v>
      </c>
      <c r="P13" s="18">
        <f t="shared" si="6"/>
        <v>9.2623813988679232E-3</v>
      </c>
      <c r="Q13" s="37">
        <f t="shared" si="7"/>
        <v>7.0940989450126914E-3</v>
      </c>
      <c r="R13" s="37">
        <f t="shared" si="8"/>
        <v>4.5076826730896767E-3</v>
      </c>
      <c r="S13" s="37">
        <f t="shared" si="9"/>
        <v>3.2036148191953153E-3</v>
      </c>
      <c r="T13" s="37">
        <f t="shared" si="10"/>
        <v>2.476320895469905E-3</v>
      </c>
      <c r="U13" s="19">
        <f t="shared" si="11"/>
        <v>3.3844374803294486E-3</v>
      </c>
      <c r="V13" s="37">
        <f t="shared" si="12"/>
        <v>3.1026219671874476E-3</v>
      </c>
      <c r="W13" s="19">
        <f t="shared" si="13"/>
        <v>4.2607084991484814E-3</v>
      </c>
      <c r="Y13" s="103">
        <f t="shared" si="2"/>
        <v>0.44972728562874342</v>
      </c>
      <c r="Z13" s="104">
        <f t="shared" si="3"/>
        <v>0.11580865319610338</v>
      </c>
    </row>
    <row r="14" spans="1:26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5953353.0180000002</v>
      </c>
      <c r="J14" s="12">
        <v>5518792.9460000023</v>
      </c>
      <c r="K14" s="10">
        <v>1251054.0719999999</v>
      </c>
      <c r="L14" s="161">
        <v>1345839.4409999996</v>
      </c>
      <c r="N14" s="96">
        <f t="shared" si="4"/>
        <v>5.6896455192564255E-2</v>
      </c>
      <c r="O14" s="18">
        <f t="shared" si="5"/>
        <v>5.3257762923004374E-2</v>
      </c>
      <c r="P14" s="18">
        <f t="shared" si="6"/>
        <v>5.6322907840219039E-2</v>
      </c>
      <c r="Q14" s="37">
        <f t="shared" si="7"/>
        <v>5.2866996880643641E-2</v>
      </c>
      <c r="R14" s="37">
        <f t="shared" si="8"/>
        <v>4.8513199131863062E-2</v>
      </c>
      <c r="S14" s="37">
        <f t="shared" si="9"/>
        <v>4.5764125910310954E-2</v>
      </c>
      <c r="T14" s="37">
        <f t="shared" si="10"/>
        <v>4.8914633421398727E-2</v>
      </c>
      <c r="U14" s="19">
        <f t="shared" si="11"/>
        <v>4.5000783544283982E-2</v>
      </c>
      <c r="V14" s="37">
        <f t="shared" si="12"/>
        <v>4.4683197284198832E-2</v>
      </c>
      <c r="W14" s="19">
        <f t="shared" si="13"/>
        <v>4.5533188007955847E-2</v>
      </c>
      <c r="Y14" s="103">
        <f t="shared" si="2"/>
        <v>7.5764406288587438E-2</v>
      </c>
      <c r="Z14" s="104">
        <f t="shared" si="3"/>
        <v>8.4999072375701451E-2</v>
      </c>
    </row>
    <row r="15" spans="1:26" ht="20.100000000000001" customHeight="1" x14ac:dyDescent="0.25">
      <c r="A15" s="24"/>
      <c r="B15" t="s">
        <v>84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1220898.4629999993</v>
      </c>
      <c r="J15" s="12">
        <v>1400862.2919999997</v>
      </c>
      <c r="K15" s="10">
        <v>344400.50300000003</v>
      </c>
      <c r="L15" s="161">
        <v>341583.34099999996</v>
      </c>
      <c r="N15" s="96">
        <f t="shared" si="4"/>
        <v>3.3950660372306972E-3</v>
      </c>
      <c r="O15" s="18">
        <f t="shared" si="5"/>
        <v>3.6965486336819073E-3</v>
      </c>
      <c r="P15" s="18">
        <f t="shared" si="6"/>
        <v>6.6945530140097107E-3</v>
      </c>
      <c r="Q15" s="37">
        <f t="shared" si="7"/>
        <v>7.2524844799631465E-3</v>
      </c>
      <c r="R15" s="37">
        <f t="shared" si="8"/>
        <v>7.5680671426796176E-3</v>
      </c>
      <c r="S15" s="37">
        <f t="shared" si="9"/>
        <v>8.5328986441879015E-3</v>
      </c>
      <c r="T15" s="37">
        <f t="shared" si="10"/>
        <v>1.0031288348235173E-2</v>
      </c>
      <c r="U15" s="19">
        <f t="shared" si="11"/>
        <v>1.1422769687950076E-2</v>
      </c>
      <c r="V15" s="37">
        <f t="shared" si="12"/>
        <v>1.2300759787084817E-2</v>
      </c>
      <c r="W15" s="19">
        <f t="shared" si="13"/>
        <v>1.1556637450439153E-2</v>
      </c>
      <c r="Y15" s="103">
        <f t="shared" si="2"/>
        <v>-8.1799009451506786E-3</v>
      </c>
      <c r="Z15" s="104">
        <f t="shared" si="3"/>
        <v>-7.4412233664566424E-2</v>
      </c>
    </row>
    <row r="16" spans="1:26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5392902.3790000007</v>
      </c>
      <c r="J16" s="12">
        <v>4898264.5570000075</v>
      </c>
      <c r="K16" s="10">
        <v>1219095.4830000002</v>
      </c>
      <c r="L16" s="161">
        <v>1143753.9549999991</v>
      </c>
      <c r="N16" s="96">
        <f t="shared" si="4"/>
        <v>3.5499551893019163E-2</v>
      </c>
      <c r="O16" s="18">
        <f t="shared" si="5"/>
        <v>4.2780547730472317E-2</v>
      </c>
      <c r="P16" s="18">
        <f t="shared" si="6"/>
        <v>4.7627953032615515E-2</v>
      </c>
      <c r="Q16" s="37">
        <f t="shared" si="7"/>
        <v>4.2456392312984585E-2</v>
      </c>
      <c r="R16" s="37">
        <f t="shared" si="8"/>
        <v>4.1039284662453906E-2</v>
      </c>
      <c r="S16" s="37">
        <f t="shared" si="9"/>
        <v>4.3890399878327824E-2</v>
      </c>
      <c r="T16" s="37">
        <f t="shared" si="10"/>
        <v>4.4309793514444355E-2</v>
      </c>
      <c r="U16" s="19">
        <f t="shared" si="11"/>
        <v>3.9940933684051161E-2</v>
      </c>
      <c r="V16" s="37">
        <f t="shared" si="12"/>
        <v>4.3541750268300698E-2</v>
      </c>
      <c r="W16" s="19">
        <f t="shared" si="13"/>
        <v>3.869611952311483E-2</v>
      </c>
      <c r="Y16" s="103">
        <f t="shared" si="2"/>
        <v>-6.1801170663513219E-2</v>
      </c>
      <c r="Z16" s="104">
        <f t="shared" si="3"/>
        <v>-0.48456307451858682</v>
      </c>
    </row>
    <row r="17" spans="1:26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9226255.0799999926</v>
      </c>
      <c r="J17" s="12">
        <v>8263802.0659999959</v>
      </c>
      <c r="K17" s="10">
        <v>2139651.8249999993</v>
      </c>
      <c r="L17" s="161">
        <v>1884188.8490000004</v>
      </c>
      <c r="N17" s="96">
        <f t="shared" si="4"/>
        <v>4.4154730846575001E-2</v>
      </c>
      <c r="O17" s="18">
        <f t="shared" si="5"/>
        <v>4.6292072249789637E-2</v>
      </c>
      <c r="P17" s="18">
        <f t="shared" si="6"/>
        <v>4.4891972186931396E-2</v>
      </c>
      <c r="Q17" s="37">
        <f t="shared" si="7"/>
        <v>8.213531951282102E-2</v>
      </c>
      <c r="R17" s="37">
        <f t="shared" si="8"/>
        <v>8.0257836513024122E-2</v>
      </c>
      <c r="S17" s="37">
        <f t="shared" si="9"/>
        <v>7.5393093744503717E-2</v>
      </c>
      <c r="T17" s="37">
        <f t="shared" si="10"/>
        <v>7.5805833070206385E-2</v>
      </c>
      <c r="U17" s="19">
        <f t="shared" si="11"/>
        <v>6.7383859417013983E-2</v>
      </c>
      <c r="V17" s="37">
        <f t="shared" si="12"/>
        <v>7.6420745318489358E-2</v>
      </c>
      <c r="W17" s="19">
        <f t="shared" si="13"/>
        <v>6.3746924403006083E-2</v>
      </c>
      <c r="Y17" s="103">
        <f t="shared" si="2"/>
        <v>-0.11939464777172283</v>
      </c>
      <c r="Z17" s="104">
        <f t="shared" si="3"/>
        <v>-1.2673820915483276</v>
      </c>
    </row>
    <row r="18" spans="1:26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21083642.278999973</v>
      </c>
      <c r="J18" s="12">
        <v>21337606.011000007</v>
      </c>
      <c r="K18" s="10">
        <v>5066161.8920000046</v>
      </c>
      <c r="L18" s="161">
        <v>5040552.788999998</v>
      </c>
      <c r="N18" s="96">
        <f t="shared" si="4"/>
        <v>0.12796268298764862</v>
      </c>
      <c r="O18" s="18">
        <f t="shared" si="5"/>
        <v>0.13180672033926391</v>
      </c>
      <c r="P18" s="18">
        <f t="shared" si="6"/>
        <v>0.15312082105732044</v>
      </c>
      <c r="Q18" s="37">
        <f t="shared" si="7"/>
        <v>0.16116687643620908</v>
      </c>
      <c r="R18" s="37">
        <f t="shared" si="8"/>
        <v>0.1820443672520437</v>
      </c>
      <c r="S18" s="37">
        <f t="shared" si="9"/>
        <v>0.18513367370954847</v>
      </c>
      <c r="T18" s="37">
        <f t="shared" si="10"/>
        <v>0.1732298807322612</v>
      </c>
      <c r="U18" s="19">
        <f t="shared" si="11"/>
        <v>0.17398894991162506</v>
      </c>
      <c r="V18" s="37">
        <f t="shared" si="12"/>
        <v>0.18094526556476948</v>
      </c>
      <c r="W18" s="19">
        <f t="shared" si="13"/>
        <v>0.17053478358089164</v>
      </c>
      <c r="Y18" s="103">
        <f t="shared" si="2"/>
        <v>-5.0549318292504768E-3</v>
      </c>
      <c r="Z18" s="104">
        <f t="shared" si="3"/>
        <v>-1.041048198387784</v>
      </c>
    </row>
    <row r="19" spans="1:26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41321076.496999994</v>
      </c>
      <c r="J19" s="12">
        <v>42733561.058000073</v>
      </c>
      <c r="K19" s="10">
        <v>10044532.678000005</v>
      </c>
      <c r="L19" s="161">
        <v>11015244.837999992</v>
      </c>
      <c r="N19" s="96">
        <f t="shared" si="4"/>
        <v>0.43675321806131939</v>
      </c>
      <c r="O19" s="18">
        <f t="shared" si="5"/>
        <v>0.40561739262985674</v>
      </c>
      <c r="P19" s="18">
        <f t="shared" si="6"/>
        <v>0.38083730560037787</v>
      </c>
      <c r="Q19" s="37">
        <f t="shared" si="7"/>
        <v>0.36206179684316403</v>
      </c>
      <c r="R19" s="37">
        <f t="shared" si="8"/>
        <v>0.34343969118706069</v>
      </c>
      <c r="S19" s="37">
        <f t="shared" si="9"/>
        <v>0.34093175227476841</v>
      </c>
      <c r="T19" s="37">
        <f t="shared" si="10"/>
        <v>0.3395070480983074</v>
      </c>
      <c r="U19" s="19">
        <f t="shared" si="11"/>
        <v>0.34845368363408497</v>
      </c>
      <c r="V19" s="37">
        <f t="shared" si="12"/>
        <v>0.35875494538868841</v>
      </c>
      <c r="W19" s="19">
        <f t="shared" si="13"/>
        <v>0.37267388581630884</v>
      </c>
      <c r="Y19" s="103">
        <f t="shared" si="2"/>
        <v>9.6640848421558262E-2</v>
      </c>
      <c r="Z19" s="104">
        <f t="shared" si="3"/>
        <v>1.391894042762043</v>
      </c>
    </row>
    <row r="20" spans="1:26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306816.60899999994</v>
      </c>
      <c r="J20" s="12">
        <v>345478.109</v>
      </c>
      <c r="K20" s="10">
        <v>53600.343000000015</v>
      </c>
      <c r="L20" s="161">
        <v>65912.464000000007</v>
      </c>
      <c r="N20" s="96">
        <f t="shared" si="4"/>
        <v>2.6077941782142256E-3</v>
      </c>
      <c r="O20" s="18">
        <f t="shared" si="5"/>
        <v>3.5107413484628653E-3</v>
      </c>
      <c r="P20" s="18">
        <f t="shared" si="6"/>
        <v>4.2006404719159935E-3</v>
      </c>
      <c r="Q20" s="37">
        <f t="shared" si="7"/>
        <v>3.3305584765454376E-3</v>
      </c>
      <c r="R20" s="37">
        <f t="shared" si="8"/>
        <v>1.987517293202901E-3</v>
      </c>
      <c r="S20" s="37">
        <f t="shared" si="9"/>
        <v>1.8843383608072846E-3</v>
      </c>
      <c r="T20" s="37">
        <f t="shared" si="10"/>
        <v>2.5209024076777204E-3</v>
      </c>
      <c r="U20" s="19">
        <f t="shared" si="11"/>
        <v>2.8170626719499947E-3</v>
      </c>
      <c r="V20" s="37">
        <f t="shared" si="12"/>
        <v>1.9144134169523943E-3</v>
      </c>
      <c r="W20" s="19">
        <f t="shared" si="13"/>
        <v>2.229987117296574E-3</v>
      </c>
      <c r="Y20" s="105">
        <f t="shared" si="2"/>
        <v>0.22970228007682691</v>
      </c>
      <c r="Z20" s="106">
        <f t="shared" si="3"/>
        <v>3.1557370034417977E-2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4">C22+C23</f>
        <v>147163289</v>
      </c>
      <c r="D21" s="36">
        <f t="shared" si="14"/>
        <v>155031652</v>
      </c>
      <c r="E21" s="36">
        <f t="shared" si="14"/>
        <v>148990336</v>
      </c>
      <c r="F21" s="36">
        <f t="shared" si="14"/>
        <v>153690292</v>
      </c>
      <c r="G21" s="36">
        <f t="shared" si="14"/>
        <v>139488448</v>
      </c>
      <c r="H21" s="36">
        <f t="shared" si="14"/>
        <v>137236262</v>
      </c>
      <c r="I21" s="36">
        <f t="shared" si="14"/>
        <v>148931223.7469998</v>
      </c>
      <c r="J21" s="15">
        <f t="shared" ref="J21" si="15">J22+J23</f>
        <v>154184669.05900013</v>
      </c>
      <c r="K21" s="13">
        <f>K22+K23</f>
        <v>36376313.081000015</v>
      </c>
      <c r="L21" s="160">
        <f>L22+L23</f>
        <v>36088743.974999994</v>
      </c>
      <c r="N21" s="20">
        <f t="shared" ref="N21:T21" si="16">C21/C24</f>
        <v>0.57284163392191756</v>
      </c>
      <c r="O21" s="21">
        <f t="shared" si="16"/>
        <v>0.57978432417516979</v>
      </c>
      <c r="P21" s="21">
        <f t="shared" si="16"/>
        <v>0.56415600656935261</v>
      </c>
      <c r="Q21" s="21">
        <f t="shared" si="16"/>
        <v>0.55226405788291266</v>
      </c>
      <c r="R21" s="259">
        <f t="shared" si="16"/>
        <v>0.55376513027508345</v>
      </c>
      <c r="S21" s="259">
        <f t="shared" si="16"/>
        <v>0.53833012116499857</v>
      </c>
      <c r="T21" s="259">
        <f t="shared" si="16"/>
        <v>0.55029219353339953</v>
      </c>
      <c r="U21" s="22">
        <f>J21/J24</f>
        <v>0.55698051137437687</v>
      </c>
      <c r="V21" s="27">
        <f>K21/K24</f>
        <v>0.56507223728514688</v>
      </c>
      <c r="W21" s="22">
        <f>L21/L24</f>
        <v>0.54974718313339677</v>
      </c>
      <c r="Y21" s="102">
        <f t="shared" si="2"/>
        <v>-7.9053945175720265E-3</v>
      </c>
      <c r="Z21" s="101">
        <f t="shared" si="3"/>
        <v>-1.5325054151750117</v>
      </c>
    </row>
    <row r="22" spans="1:26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7796639.752999994</v>
      </c>
      <c r="J22" s="12">
        <v>9170551.5240000021</v>
      </c>
      <c r="K22" s="10">
        <v>1962004.6230000004</v>
      </c>
      <c r="L22" s="161">
        <v>2439443.450999999</v>
      </c>
      <c r="N22" s="96">
        <f t="shared" ref="N22:S22" si="17">C22/C21</f>
        <v>2.0699177224830848E-2</v>
      </c>
      <c r="O22" s="37">
        <f t="shared" si="17"/>
        <v>2.0551216212286765E-2</v>
      </c>
      <c r="P22" s="37">
        <f t="shared" si="17"/>
        <v>3.085959212817669E-2</v>
      </c>
      <c r="Q22" s="37">
        <f t="shared" si="17"/>
        <v>5.3132191329300096E-2</v>
      </c>
      <c r="R22" s="37">
        <f t="shared" si="17"/>
        <v>5.9397047703907351E-2</v>
      </c>
      <c r="S22" s="37">
        <f t="shared" si="17"/>
        <v>6.8459967235190364E-2</v>
      </c>
      <c r="T22" s="37">
        <f>I22/I21</f>
        <v>5.2350605580497395E-2</v>
      </c>
      <c r="U22" s="19">
        <f>J22/J21</f>
        <v>5.947771318619758E-2</v>
      </c>
      <c r="V22" s="37">
        <f>K22/K21</f>
        <v>5.3936324405146757E-2</v>
      </c>
      <c r="W22" s="19">
        <f>L22/L21</f>
        <v>6.7595687250570191E-2</v>
      </c>
      <c r="Y22" s="103">
        <f t="shared" si="2"/>
        <v>0.24334235628352976</v>
      </c>
      <c r="Z22" s="104">
        <f t="shared" si="3"/>
        <v>1.3659362845423435</v>
      </c>
    </row>
    <row r="23" spans="1:26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141134583.99399981</v>
      </c>
      <c r="J23" s="43">
        <v>145014117.53500015</v>
      </c>
      <c r="K23" s="10">
        <v>34414308.458000012</v>
      </c>
      <c r="L23" s="161">
        <v>33649300.523999996</v>
      </c>
      <c r="N23" s="96">
        <f>C23/C21</f>
        <v>0.97930082277516917</v>
      </c>
      <c r="O23" s="37">
        <f>D23/D21</f>
        <v>0.97944878378771327</v>
      </c>
      <c r="P23" s="37">
        <f>E23/E21</f>
        <v>0.96914040787182332</v>
      </c>
      <c r="Q23" s="37">
        <f>F23/F21</f>
        <v>0.94686780867069986</v>
      </c>
      <c r="R23" s="37">
        <f>F23/F21</f>
        <v>0.94686780867069986</v>
      </c>
      <c r="S23" s="37">
        <f>H23/H21</f>
        <v>0.93154003276480968</v>
      </c>
      <c r="T23" s="37">
        <f>I23/I21</f>
        <v>0.94764939441950258</v>
      </c>
      <c r="U23" s="94">
        <f>J23/J21</f>
        <v>0.94052228681380246</v>
      </c>
      <c r="V23" s="178">
        <f>K23/K21</f>
        <v>0.94606367559485316</v>
      </c>
      <c r="W23" s="94">
        <f>L23/L21</f>
        <v>0.93240431274942981</v>
      </c>
      <c r="Y23" s="105">
        <f t="shared" si="2"/>
        <v>-2.2229356575148036E-2</v>
      </c>
      <c r="Z23" s="106">
        <f t="shared" si="3"/>
        <v>-1.3659362845423351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18">C7+C21</f>
        <v>256900477</v>
      </c>
      <c r="D24" s="84">
        <f t="shared" si="18"/>
        <v>267395384</v>
      </c>
      <c r="E24" s="84">
        <f t="shared" si="18"/>
        <v>264094212</v>
      </c>
      <c r="F24" s="84">
        <f t="shared" si="18"/>
        <v>278291317</v>
      </c>
      <c r="G24" s="84">
        <f t="shared" si="18"/>
        <v>251890992</v>
      </c>
      <c r="H24" s="84">
        <f t="shared" si="18"/>
        <v>254929562</v>
      </c>
      <c r="I24" s="84">
        <f t="shared" si="18"/>
        <v>270640262.56799978</v>
      </c>
      <c r="J24" s="167">
        <f t="shared" ref="J24" si="19">J7+J21</f>
        <v>276822376.9240002</v>
      </c>
      <c r="K24" s="170">
        <f>K7+K21</f>
        <v>64374624.483000025</v>
      </c>
      <c r="L24" s="169">
        <f>L7+L21</f>
        <v>65646073.471999988</v>
      </c>
      <c r="N24" s="89">
        <f>N7+N21</f>
        <v>1</v>
      </c>
      <c r="O24" s="85">
        <f>O7+O21</f>
        <v>1</v>
      </c>
      <c r="P24" s="85">
        <f>P7+P21</f>
        <v>1</v>
      </c>
      <c r="Q24" s="85">
        <f t="shared" ref="Q24:T24" si="20">Q7+Q21</f>
        <v>1</v>
      </c>
      <c r="R24" s="85">
        <f t="shared" si="20"/>
        <v>1</v>
      </c>
      <c r="S24" s="85">
        <f t="shared" si="20"/>
        <v>1</v>
      </c>
      <c r="T24" s="85">
        <f t="shared" si="20"/>
        <v>1</v>
      </c>
      <c r="U24" s="174">
        <f t="shared" ref="U24:W24" si="21">U7+U21</f>
        <v>1</v>
      </c>
      <c r="V24" s="181">
        <f t="shared" si="21"/>
        <v>1</v>
      </c>
      <c r="W24" s="85">
        <f t="shared" si="21"/>
        <v>1</v>
      </c>
      <c r="Y24" s="93">
        <f t="shared" si="2"/>
        <v>1.9750779118497624E-2</v>
      </c>
      <c r="Z24" s="155">
        <f t="shared" si="3"/>
        <v>0</v>
      </c>
    </row>
    <row r="25" spans="1:26" x14ac:dyDescent="0.25">
      <c r="L25" s="260"/>
    </row>
    <row r="26" spans="1:26" x14ac:dyDescent="0.25">
      <c r="L26">
        <f>L15/1000000</f>
        <v>0.34158334099999993</v>
      </c>
    </row>
    <row r="27" spans="1:26" x14ac:dyDescent="0.25">
      <c r="A27" s="1" t="s">
        <v>22</v>
      </c>
      <c r="N27" s="1" t="s">
        <v>24</v>
      </c>
      <c r="Y27" s="1" t="str">
        <f>Y3</f>
        <v>VARIAÇÃO (JAN-MAR)</v>
      </c>
    </row>
    <row r="28" spans="1:26" ht="15" customHeight="1" thickBot="1" x14ac:dyDescent="0.3"/>
    <row r="29" spans="1:26" ht="24" customHeight="1" x14ac:dyDescent="0.25">
      <c r="A29" s="460" t="s">
        <v>28</v>
      </c>
      <c r="B29" s="490"/>
      <c r="C29" s="462">
        <v>2016</v>
      </c>
      <c r="D29" s="464">
        <v>2017</v>
      </c>
      <c r="E29" s="464">
        <v>2018</v>
      </c>
      <c r="F29" s="472">
        <v>2019</v>
      </c>
      <c r="G29" s="472">
        <v>2020</v>
      </c>
      <c r="H29" s="464">
        <v>2021</v>
      </c>
      <c r="I29" s="464">
        <v>2022</v>
      </c>
      <c r="J29" s="488">
        <v>2023</v>
      </c>
      <c r="K29" s="470" t="str">
        <f>K5</f>
        <v>janeiro - março</v>
      </c>
      <c r="L29" s="471"/>
      <c r="N29" s="476">
        <v>2016</v>
      </c>
      <c r="O29" s="464">
        <v>2017</v>
      </c>
      <c r="P29" s="464">
        <v>2018</v>
      </c>
      <c r="Q29" s="464">
        <v>2019</v>
      </c>
      <c r="R29" s="464">
        <v>2020</v>
      </c>
      <c r="S29" s="464">
        <v>2021</v>
      </c>
      <c r="T29" s="464">
        <v>2022</v>
      </c>
      <c r="U29" s="488">
        <v>2023</v>
      </c>
      <c r="V29" s="470" t="str">
        <f>K5</f>
        <v>janeiro - março</v>
      </c>
      <c r="W29" s="471"/>
      <c r="Y29" s="478" t="s">
        <v>90</v>
      </c>
      <c r="Z29" s="479"/>
    </row>
    <row r="30" spans="1:26" ht="20.25" customHeight="1" thickBot="1" x14ac:dyDescent="0.3">
      <c r="A30" s="491"/>
      <c r="B30" s="492"/>
      <c r="C30" s="493"/>
      <c r="D30" s="484"/>
      <c r="E30" s="484"/>
      <c r="F30" s="487"/>
      <c r="G30" s="487"/>
      <c r="H30" s="465"/>
      <c r="I30" s="465"/>
      <c r="J30" s="489"/>
      <c r="K30" s="166">
        <v>2023</v>
      </c>
      <c r="L30" s="168">
        <v>2024</v>
      </c>
      <c r="N30" s="494"/>
      <c r="O30" s="484"/>
      <c r="P30" s="484"/>
      <c r="Q30" s="484"/>
      <c r="R30" s="484"/>
      <c r="S30" s="484"/>
      <c r="T30" s="484"/>
      <c r="U30" s="495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2">SUM(C32:C44)</f>
        <v>522001241</v>
      </c>
      <c r="D31" s="9">
        <f t="shared" si="22"/>
        <v>577711455</v>
      </c>
      <c r="E31" s="9">
        <f t="shared" si="22"/>
        <v>623355917</v>
      </c>
      <c r="F31" s="9">
        <f t="shared" si="22"/>
        <v>683536290</v>
      </c>
      <c r="G31" s="9">
        <f t="shared" si="22"/>
        <v>539548771</v>
      </c>
      <c r="H31" s="9">
        <f t="shared" si="22"/>
        <v>579915366</v>
      </c>
      <c r="I31" s="9">
        <f t="shared" si="22"/>
        <v>705698073.61599922</v>
      </c>
      <c r="J31" s="110">
        <f t="shared" si="22"/>
        <v>772536504.3490001</v>
      </c>
      <c r="K31" s="180">
        <f t="shared" ref="K31:L31" si="23">SUM(K32:K44)</f>
        <v>170140842.37699997</v>
      </c>
      <c r="L31" s="179">
        <f t="shared" si="23"/>
        <v>198676793.00100008</v>
      </c>
      <c r="N31" s="64">
        <f t="shared" ref="N31:T31" si="24">C31/C48</f>
        <v>0.61627549998513154</v>
      </c>
      <c r="O31" s="16">
        <f t="shared" si="24"/>
        <v>0.62152179077118219</v>
      </c>
      <c r="P31" s="16">
        <f t="shared" si="24"/>
        <v>0.63882028031149374</v>
      </c>
      <c r="Q31" s="258">
        <f t="shared" si="24"/>
        <v>0.64975710426875311</v>
      </c>
      <c r="R31" s="258">
        <f t="shared" si="24"/>
        <v>0.65932397151690492</v>
      </c>
      <c r="S31" s="258">
        <f t="shared" si="24"/>
        <v>0.68401263132974666</v>
      </c>
      <c r="T31" s="258">
        <f t="shared" si="24"/>
        <v>0.65465016837010981</v>
      </c>
      <c r="U31" s="17">
        <f>J31/J48</f>
        <v>0.65489655488277621</v>
      </c>
      <c r="V31" s="7">
        <f>K31/K48</f>
        <v>0.64527858168038876</v>
      </c>
      <c r="W31" s="17">
        <f>L31/L48</f>
        <v>0.6737179402433735</v>
      </c>
      <c r="Y31" s="102">
        <f>(L31-K31)/K31</f>
        <v>0.16771957999813958</v>
      </c>
      <c r="Z31" s="101">
        <f>(W31-V31)*100</f>
        <v>2.843935856298474</v>
      </c>
    </row>
    <row r="32" spans="1:26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5">
        <v>105561863.24099998</v>
      </c>
      <c r="J32" s="12">
        <v>117433547.8329999</v>
      </c>
      <c r="K32" s="10">
        <v>21669567.244999994</v>
      </c>
      <c r="L32" s="161">
        <v>27375307.590999991</v>
      </c>
      <c r="N32" s="96">
        <f>C32/$C$31</f>
        <v>0.15801067798610846</v>
      </c>
      <c r="O32" s="18">
        <f>D32/$D$31</f>
        <v>0.16173759961190315</v>
      </c>
      <c r="P32" s="18">
        <f>E32/$E$31</f>
        <v>0.15611199211573379</v>
      </c>
      <c r="Q32" s="37">
        <f>F32/$F$31</f>
        <v>0.15251053459063599</v>
      </c>
      <c r="R32" s="37">
        <f>G32/$G$31</f>
        <v>0.15473623050843721</v>
      </c>
      <c r="S32" s="37">
        <f>H32/$H$31</f>
        <v>0.14922837895624927</v>
      </c>
      <c r="T32" s="37">
        <f>I32/$I$31</f>
        <v>0.14958502394671513</v>
      </c>
      <c r="U32" s="19">
        <f>J32/$J$31</f>
        <v>0.15201035442585153</v>
      </c>
      <c r="V32" s="37">
        <f>K32/$K$31</f>
        <v>0.12736252473103621</v>
      </c>
      <c r="W32" s="19">
        <f>L32/$L$31</f>
        <v>0.13778814917181692</v>
      </c>
      <c r="Y32" s="103">
        <f t="shared" ref="Y32:Y48" si="25">(L32-K32)/K32</f>
        <v>0.26330661251744802</v>
      </c>
      <c r="Z32" s="104">
        <f t="shared" ref="Z32:Z48" si="26">(W32-V32)*100</f>
        <v>1.0425624440780712</v>
      </c>
    </row>
    <row r="33" spans="1:26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35">
        <v>2511328.6309999996</v>
      </c>
      <c r="J33" s="12">
        <v>2931898.6310000014</v>
      </c>
      <c r="K33" s="10">
        <v>631769.77200000023</v>
      </c>
      <c r="L33" s="161">
        <v>736811.0120000001</v>
      </c>
      <c r="N33" s="96">
        <f t="shared" ref="N33:N44" si="27">C33/$C$31</f>
        <v>4.7108757735692813E-3</v>
      </c>
      <c r="O33" s="18">
        <f t="shared" ref="O33:O44" si="28">D33/$D$31</f>
        <v>6.3063073589219379E-3</v>
      </c>
      <c r="P33" s="18">
        <f t="shared" ref="P33:P44" si="29">E33/$E$31</f>
        <v>3.7587114136593655E-3</v>
      </c>
      <c r="Q33" s="37">
        <f t="shared" ref="Q33:Q44" si="30">F33/$F$31</f>
        <v>3.7336847177492213E-3</v>
      </c>
      <c r="R33" s="37">
        <f t="shared" ref="R33:R44" si="31">G33/$G$31</f>
        <v>3.210158363978555E-3</v>
      </c>
      <c r="S33" s="37">
        <f t="shared" ref="S33:S44" si="32">H33/$H$31</f>
        <v>3.1708144115636348E-3</v>
      </c>
      <c r="T33" s="37">
        <f t="shared" ref="T33:T44" si="33">I33/$I$31</f>
        <v>3.558644588799773E-3</v>
      </c>
      <c r="U33" s="19">
        <f t="shared" ref="U33:U44" si="34">J33/$J$31</f>
        <v>3.7951586941132954E-3</v>
      </c>
      <c r="V33" s="37">
        <f t="shared" ref="V33:V44" si="35">K33/$K$31</f>
        <v>3.7132164339478096E-3</v>
      </c>
      <c r="W33" s="19">
        <f t="shared" ref="W33:W44" si="36">L33/$L$31</f>
        <v>3.7085912293555656E-3</v>
      </c>
      <c r="Y33" s="103">
        <f t="shared" si="25"/>
        <v>0.16626506150724768</v>
      </c>
      <c r="Z33" s="104">
        <f t="shared" si="26"/>
        <v>-4.6252045922440428E-4</v>
      </c>
    </row>
    <row r="34" spans="1:26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35">
        <v>149068287.11500004</v>
      </c>
      <c r="J34" s="12">
        <v>165026130.96599996</v>
      </c>
      <c r="K34" s="10">
        <v>37178746.655999981</v>
      </c>
      <c r="L34" s="161">
        <v>45354689.243000008</v>
      </c>
      <c r="N34" s="96">
        <f t="shared" si="27"/>
        <v>0.16044727947303863</v>
      </c>
      <c r="O34" s="18">
        <f t="shared" si="28"/>
        <v>0.18230409158149721</v>
      </c>
      <c r="P34" s="18">
        <f t="shared" si="29"/>
        <v>0.17902589027642132</v>
      </c>
      <c r="Q34" s="37">
        <f t="shared" si="30"/>
        <v>0.18146177871550903</v>
      </c>
      <c r="R34" s="37">
        <f t="shared" si="31"/>
        <v>0.18886533984895315</v>
      </c>
      <c r="S34" s="37">
        <f t="shared" si="32"/>
        <v>0.19909552801882474</v>
      </c>
      <c r="T34" s="37">
        <f t="shared" si="33"/>
        <v>0.21123521898136075</v>
      </c>
      <c r="U34" s="19">
        <f t="shared" si="34"/>
        <v>0.21361596511877964</v>
      </c>
      <c r="V34" s="37">
        <f t="shared" si="35"/>
        <v>0.2185174713877277</v>
      </c>
      <c r="W34" s="19">
        <f t="shared" si="36"/>
        <v>0.22828377969022132</v>
      </c>
      <c r="Y34" s="103">
        <f t="shared" si="25"/>
        <v>0.21990904272940512</v>
      </c>
      <c r="Z34" s="104">
        <f t="shared" si="26"/>
        <v>0.97663083024936148</v>
      </c>
    </row>
    <row r="35" spans="1:26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35"/>
      <c r="J35" s="12"/>
      <c r="K35" s="10"/>
      <c r="L35" s="161"/>
      <c r="N35" s="96">
        <f t="shared" si="27"/>
        <v>7.2783351869464235E-4</v>
      </c>
      <c r="O35" s="18">
        <f t="shared" si="28"/>
        <v>4.1054231822354985E-4</v>
      </c>
      <c r="P35" s="18">
        <f t="shared" si="29"/>
        <v>1.0827939249351828E-3</v>
      </c>
      <c r="Q35" s="37">
        <f t="shared" si="30"/>
        <v>9.687254498221301E-4</v>
      </c>
      <c r="R35" s="37">
        <f t="shared" si="31"/>
        <v>3.323128688954052E-4</v>
      </c>
      <c r="S35" s="37">
        <f t="shared" si="32"/>
        <v>0</v>
      </c>
      <c r="T35" s="37">
        <f t="shared" si="33"/>
        <v>0</v>
      </c>
      <c r="U35" s="19">
        <f t="shared" si="34"/>
        <v>0</v>
      </c>
      <c r="V35" s="37">
        <f t="shared" si="35"/>
        <v>0</v>
      </c>
      <c r="W35" s="19">
        <f t="shared" si="36"/>
        <v>0</v>
      </c>
      <c r="Y35" s="103"/>
      <c r="Z35" s="104">
        <f t="shared" si="26"/>
        <v>0</v>
      </c>
    </row>
    <row r="36" spans="1:26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35">
        <v>300563.26900000003</v>
      </c>
      <c r="J36" s="12">
        <v>316156.96100000018</v>
      </c>
      <c r="K36" s="10">
        <v>79313.719000000026</v>
      </c>
      <c r="L36" s="161">
        <v>81924.253000000026</v>
      </c>
      <c r="N36" s="96">
        <f t="shared" si="27"/>
        <v>6.5067469830019042E-4</v>
      </c>
      <c r="O36" s="18">
        <f t="shared" si="28"/>
        <v>3.1860714965397389E-4</v>
      </c>
      <c r="P36" s="18">
        <f t="shared" si="29"/>
        <v>2.8323786649802506E-4</v>
      </c>
      <c r="Q36" s="37">
        <f t="shared" si="30"/>
        <v>3.4967711809419806E-4</v>
      </c>
      <c r="R36" s="37">
        <f t="shared" si="31"/>
        <v>8.3620985580930925E-4</v>
      </c>
      <c r="S36" s="37">
        <f t="shared" si="32"/>
        <v>3.952387079876066E-4</v>
      </c>
      <c r="T36" s="37">
        <f t="shared" si="33"/>
        <v>4.2590915327274858E-4</v>
      </c>
      <c r="U36" s="19">
        <f t="shared" si="34"/>
        <v>4.092453356186953E-4</v>
      </c>
      <c r="V36" s="37">
        <f t="shared" si="35"/>
        <v>4.6616507766110502E-4</v>
      </c>
      <c r="W36" s="19">
        <f t="shared" si="36"/>
        <v>4.1234938294774893E-4</v>
      </c>
      <c r="Y36" s="103">
        <f t="shared" si="25"/>
        <v>3.2914028404089822E-2</v>
      </c>
      <c r="Z36" s="104">
        <f t="shared" si="26"/>
        <v>-5.3815694713356095E-3</v>
      </c>
    </row>
    <row r="37" spans="1:26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35">
        <v>2362705.3439999996</v>
      </c>
      <c r="J37" s="12">
        <v>2853729.3409999991</v>
      </c>
      <c r="K37" s="10">
        <v>601633.04500000004</v>
      </c>
      <c r="L37" s="161">
        <v>847608.49799999991</v>
      </c>
      <c r="N37" s="96">
        <f t="shared" si="27"/>
        <v>5.2043880102576228E-3</v>
      </c>
      <c r="O37" s="18">
        <f t="shared" si="28"/>
        <v>4.3944619377505678E-3</v>
      </c>
      <c r="P37" s="18">
        <f t="shared" si="29"/>
        <v>5.5205973123056114E-3</v>
      </c>
      <c r="Q37" s="37">
        <f t="shared" si="30"/>
        <v>4.39209160350506E-3</v>
      </c>
      <c r="R37" s="37">
        <f t="shared" si="31"/>
        <v>3.7245474515222275E-3</v>
      </c>
      <c r="S37" s="37">
        <f t="shared" si="32"/>
        <v>3.5668463387466096E-3</v>
      </c>
      <c r="T37" s="37">
        <f t="shared" si="33"/>
        <v>3.3480399512690884E-3</v>
      </c>
      <c r="U37" s="19">
        <f t="shared" si="34"/>
        <v>3.6939734561860938E-3</v>
      </c>
      <c r="V37" s="37">
        <f t="shared" si="35"/>
        <v>3.5360883171537075E-3</v>
      </c>
      <c r="W37" s="19">
        <f t="shared" si="36"/>
        <v>4.2662682701735243E-3</v>
      </c>
      <c r="Y37" s="103">
        <f t="shared" si="25"/>
        <v>0.40884631428448193</v>
      </c>
      <c r="Z37" s="104">
        <f t="shared" si="26"/>
        <v>7.3017995301981678E-2</v>
      </c>
    </row>
    <row r="38" spans="1:26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35">
        <v>33851078.272999987</v>
      </c>
      <c r="J38" s="12">
        <v>36870159.830999948</v>
      </c>
      <c r="K38" s="10">
        <v>7725411.9379999954</v>
      </c>
      <c r="L38" s="161">
        <v>8819112.757000003</v>
      </c>
      <c r="N38" s="96">
        <f t="shared" si="27"/>
        <v>6.4536486418046657E-2</v>
      </c>
      <c r="O38" s="18">
        <f t="shared" si="28"/>
        <v>5.3656483235216448E-2</v>
      </c>
      <c r="P38" s="18">
        <f t="shared" si="29"/>
        <v>4.9541932879414698E-2</v>
      </c>
      <c r="Q38" s="37">
        <f t="shared" si="30"/>
        <v>4.7659836758630621E-2</v>
      </c>
      <c r="R38" s="37">
        <f t="shared" si="31"/>
        <v>4.5295017454501811E-2</v>
      </c>
      <c r="S38" s="37">
        <f t="shared" si="32"/>
        <v>4.1745394965099096E-2</v>
      </c>
      <c r="T38" s="37">
        <f t="shared" si="33"/>
        <v>4.7968216916828114E-2</v>
      </c>
      <c r="U38" s="19">
        <f t="shared" si="34"/>
        <v>4.7726106952149322E-2</v>
      </c>
      <c r="V38" s="37">
        <f t="shared" si="35"/>
        <v>4.5405981480225316E-2</v>
      </c>
      <c r="W38" s="19">
        <f t="shared" si="36"/>
        <v>4.4389244580546508E-2</v>
      </c>
      <c r="Y38" s="103">
        <f t="shared" si="25"/>
        <v>0.14157184468316544</v>
      </c>
      <c r="Z38" s="104">
        <f t="shared" si="26"/>
        <v>-0.10167368996788079</v>
      </c>
    </row>
    <row r="39" spans="1:26" ht="20.100000000000001" customHeight="1" x14ac:dyDescent="0.25">
      <c r="A39" s="24"/>
      <c r="B39" t="s">
        <v>84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35">
        <v>6297313.2379999971</v>
      </c>
      <c r="J39" s="12">
        <v>8037526.8910000017</v>
      </c>
      <c r="K39" s="10">
        <v>1718333.4350000005</v>
      </c>
      <c r="L39" s="161">
        <v>2480853.8960000016</v>
      </c>
      <c r="N39" s="96">
        <f t="shared" si="27"/>
        <v>3.7473914741133728E-3</v>
      </c>
      <c r="O39" s="18">
        <f t="shared" si="28"/>
        <v>3.9311077880565823E-3</v>
      </c>
      <c r="P39" s="18">
        <f t="shared" si="29"/>
        <v>6.0403100336657266E-3</v>
      </c>
      <c r="Q39" s="37">
        <f t="shared" si="30"/>
        <v>8.1524596155677417E-3</v>
      </c>
      <c r="R39" s="37">
        <f t="shared" si="31"/>
        <v>9.5687698267410189E-3</v>
      </c>
      <c r="S39" s="37">
        <f t="shared" si="32"/>
        <v>8.9312360107388494E-3</v>
      </c>
      <c r="T39" s="37">
        <f t="shared" si="33"/>
        <v>8.9235233500532928E-3</v>
      </c>
      <c r="U39" s="19">
        <f t="shared" si="34"/>
        <v>1.040407391204517E-2</v>
      </c>
      <c r="V39" s="37">
        <f t="shared" si="35"/>
        <v>1.0099476474863679E-2</v>
      </c>
      <c r="W39" s="19">
        <f t="shared" si="36"/>
        <v>1.2486883135804963E-2</v>
      </c>
      <c r="Y39" s="103">
        <f t="shared" si="25"/>
        <v>0.44375581913762902</v>
      </c>
      <c r="Z39" s="104">
        <f t="shared" si="26"/>
        <v>0.23874066609412842</v>
      </c>
    </row>
    <row r="40" spans="1:26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35">
        <v>29513686.684000004</v>
      </c>
      <c r="J40" s="12">
        <v>27903192.411999997</v>
      </c>
      <c r="K40" s="10">
        <v>7120459.7379999999</v>
      </c>
      <c r="L40" s="161">
        <v>6761166.2149999952</v>
      </c>
      <c r="N40" s="96">
        <f t="shared" si="27"/>
        <v>3.2035709279089629E-2</v>
      </c>
      <c r="O40" s="18">
        <f t="shared" si="28"/>
        <v>3.6031830111452438E-2</v>
      </c>
      <c r="P40" s="18">
        <f t="shared" si="29"/>
        <v>4.0346893827591594E-2</v>
      </c>
      <c r="Q40" s="37">
        <f t="shared" si="30"/>
        <v>3.432966521792135E-2</v>
      </c>
      <c r="R40" s="37">
        <f t="shared" si="31"/>
        <v>3.3598143438269459E-2</v>
      </c>
      <c r="S40" s="37">
        <f t="shared" si="32"/>
        <v>4.0181363292242887E-2</v>
      </c>
      <c r="T40" s="37">
        <f t="shared" si="33"/>
        <v>4.1821974279696951E-2</v>
      </c>
      <c r="U40" s="19">
        <f t="shared" si="34"/>
        <v>3.6118930632945842E-2</v>
      </c>
      <c r="V40" s="37">
        <f t="shared" si="35"/>
        <v>4.1850384884203208E-2</v>
      </c>
      <c r="W40" s="19">
        <f t="shared" si="36"/>
        <v>3.4030981237783323E-2</v>
      </c>
      <c r="Y40" s="103">
        <f t="shared" si="25"/>
        <v>-5.0459315299902718E-2</v>
      </c>
      <c r="Z40" s="104">
        <f t="shared" si="26"/>
        <v>-0.78194036464198857</v>
      </c>
    </row>
    <row r="41" spans="1:26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35">
        <v>34020943.627999984</v>
      </c>
      <c r="J41" s="12">
        <v>34973710.546000019</v>
      </c>
      <c r="K41" s="10">
        <v>8148090.9789999956</v>
      </c>
      <c r="L41" s="161">
        <v>8435071.291000003</v>
      </c>
      <c r="N41" s="96">
        <f t="shared" si="27"/>
        <v>3.4861148922057827E-2</v>
      </c>
      <c r="O41" s="18">
        <f t="shared" si="28"/>
        <v>3.3918742359020732E-2</v>
      </c>
      <c r="P41" s="18">
        <f t="shared" si="29"/>
        <v>3.1110960000721385E-2</v>
      </c>
      <c r="Q41" s="37">
        <f t="shared" si="30"/>
        <v>4.8317321966914149E-2</v>
      </c>
      <c r="R41" s="37">
        <f t="shared" si="31"/>
        <v>5.1117529095437417E-2</v>
      </c>
      <c r="S41" s="37">
        <f t="shared" si="32"/>
        <v>4.7661716899565651E-2</v>
      </c>
      <c r="T41" s="37">
        <f t="shared" si="33"/>
        <v>4.82089223422087E-2</v>
      </c>
      <c r="U41" s="19">
        <f t="shared" si="34"/>
        <v>4.5271272424170575E-2</v>
      </c>
      <c r="V41" s="37">
        <f t="shared" si="35"/>
        <v>4.7890270585033104E-2</v>
      </c>
      <c r="W41" s="19">
        <f t="shared" si="36"/>
        <v>4.2456248480704756E-2</v>
      </c>
      <c r="Y41" s="103">
        <f t="shared" si="25"/>
        <v>3.5220558133142996E-2</v>
      </c>
      <c r="Z41" s="104">
        <f t="shared" si="26"/>
        <v>-0.54340221043283488</v>
      </c>
    </row>
    <row r="42" spans="1:26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35">
        <v>87358464.123999998</v>
      </c>
      <c r="J42" s="12">
        <v>92542349.448999986</v>
      </c>
      <c r="K42" s="10">
        <v>20635318.08400001</v>
      </c>
      <c r="L42" s="161">
        <v>22817021.748</v>
      </c>
      <c r="N42" s="96">
        <f t="shared" si="27"/>
        <v>9.4141868141650639E-2</v>
      </c>
      <c r="O42" s="18">
        <f t="shared" si="28"/>
        <v>9.2731851751147981E-2</v>
      </c>
      <c r="P42" s="18">
        <f t="shared" si="29"/>
        <v>0.10346594175346538</v>
      </c>
      <c r="Q42" s="37">
        <f t="shared" si="30"/>
        <v>0.11194953379871024</v>
      </c>
      <c r="R42" s="37">
        <f t="shared" si="31"/>
        <v>0.13047970597638522</v>
      </c>
      <c r="S42" s="37">
        <f t="shared" si="32"/>
        <v>0.13451396630176549</v>
      </c>
      <c r="T42" s="37">
        <f t="shared" si="33"/>
        <v>0.12379014112419912</v>
      </c>
      <c r="U42" s="19">
        <f t="shared" si="34"/>
        <v>0.11979026094952423</v>
      </c>
      <c r="V42" s="37">
        <f t="shared" si="35"/>
        <v>0.12128374231435884</v>
      </c>
      <c r="W42" s="19">
        <f t="shared" si="36"/>
        <v>0.11484492679467172</v>
      </c>
      <c r="Y42" s="103">
        <f t="shared" si="25"/>
        <v>0.10572667962368923</v>
      </c>
      <c r="Z42" s="104">
        <f t="shared" si="26"/>
        <v>-0.64388155196871266</v>
      </c>
    </row>
    <row r="43" spans="1:26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35">
        <v>250764689.71699926</v>
      </c>
      <c r="J43" s="12">
        <v>278621465.75200021</v>
      </c>
      <c r="K43" s="10">
        <v>63932849.685999975</v>
      </c>
      <c r="L43" s="161">
        <v>73910545.694000065</v>
      </c>
      <c r="N43" s="96">
        <f t="shared" si="27"/>
        <v>0.433466398598083</v>
      </c>
      <c r="O43" s="18">
        <f t="shared" si="28"/>
        <v>0.41547383373244695</v>
      </c>
      <c r="P43" s="18">
        <f t="shared" si="29"/>
        <v>0.41163387721560685</v>
      </c>
      <c r="Q43" s="37">
        <f t="shared" si="30"/>
        <v>0.39726462950489433</v>
      </c>
      <c r="R43" s="37">
        <f t="shared" si="31"/>
        <v>0.37282670967292408</v>
      </c>
      <c r="S43" s="37">
        <f t="shared" si="32"/>
        <v>0.36668816083759365</v>
      </c>
      <c r="T43" s="37">
        <f t="shared" si="33"/>
        <v>0.35534274372052649</v>
      </c>
      <c r="U43" s="19">
        <f t="shared" si="34"/>
        <v>0.36065799374333585</v>
      </c>
      <c r="V43" s="37">
        <f t="shared" si="35"/>
        <v>0.37576427148712976</v>
      </c>
      <c r="W43" s="19">
        <f t="shared" si="36"/>
        <v>0.37201398602013885</v>
      </c>
      <c r="Y43" s="103">
        <f t="shared" si="25"/>
        <v>0.15606524747457032</v>
      </c>
      <c r="Z43" s="104">
        <f t="shared" si="26"/>
        <v>-0.37502854669909103</v>
      </c>
    </row>
    <row r="44" spans="1:26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5">
        <v>4087150.352</v>
      </c>
      <c r="J44" s="12">
        <v>5026635.7360000024</v>
      </c>
      <c r="K44" s="10">
        <v>699348.08000000007</v>
      </c>
      <c r="L44" s="161">
        <v>1056680.8030000001</v>
      </c>
      <c r="N44" s="96">
        <f t="shared" si="27"/>
        <v>7.4592677069899921E-3</v>
      </c>
      <c r="O44" s="18">
        <f t="shared" si="28"/>
        <v>8.7845410647085058E-3</v>
      </c>
      <c r="P44" s="18">
        <f t="shared" si="29"/>
        <v>1.2076861379981093E-2</v>
      </c>
      <c r="Q44" s="37">
        <f t="shared" si="30"/>
        <v>8.9100609420459595E-3</v>
      </c>
      <c r="R44" s="37">
        <f t="shared" si="31"/>
        <v>5.4093256381451378E-3</v>
      </c>
      <c r="S44" s="37">
        <f t="shared" si="32"/>
        <v>4.8213552596224878E-3</v>
      </c>
      <c r="T44" s="37">
        <f t="shared" si="33"/>
        <v>5.791641645069864E-3</v>
      </c>
      <c r="U44" s="19">
        <f t="shared" si="34"/>
        <v>6.5066643552796777E-3</v>
      </c>
      <c r="V44" s="37">
        <f t="shared" si="35"/>
        <v>4.1104068266593907E-3</v>
      </c>
      <c r="W44" s="19">
        <f t="shared" si="36"/>
        <v>5.3185920058347281E-3</v>
      </c>
      <c r="Y44" s="105">
        <f t="shared" si="25"/>
        <v>0.51095117469972884</v>
      </c>
      <c r="Z44" s="106">
        <f t="shared" si="26"/>
        <v>0.12081851791753374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7">C46+C47</f>
        <v>325024547</v>
      </c>
      <c r="D45" s="36">
        <f t="shared" si="37"/>
        <v>351799728</v>
      </c>
      <c r="E45" s="36">
        <f t="shared" si="37"/>
        <v>352436393</v>
      </c>
      <c r="F45" s="36">
        <f t="shared" si="37"/>
        <v>368451115</v>
      </c>
      <c r="G45" s="36">
        <f t="shared" si="37"/>
        <v>278787577</v>
      </c>
      <c r="H45" s="36">
        <f t="shared" si="37"/>
        <v>267898460</v>
      </c>
      <c r="I45" s="36">
        <f t="shared" si="37"/>
        <v>372279306.84200025</v>
      </c>
      <c r="J45" s="15">
        <f t="shared" si="37"/>
        <v>407094841.37899971</v>
      </c>
      <c r="K45" s="13">
        <f>SUM(K46:K47)</f>
        <v>93529527.611000001</v>
      </c>
      <c r="L45" s="160">
        <f>SUM(L46:L47)</f>
        <v>96219306.88499999</v>
      </c>
      <c r="N45" s="20">
        <f t="shared" ref="N45:T45" si="38">C45/C48</f>
        <v>0.38372450001486852</v>
      </c>
      <c r="O45" s="21">
        <f t="shared" si="38"/>
        <v>0.37847820922881786</v>
      </c>
      <c r="P45" s="21">
        <f t="shared" si="38"/>
        <v>0.36117971968850626</v>
      </c>
      <c r="Q45" s="21">
        <f t="shared" si="38"/>
        <v>0.35024289573124689</v>
      </c>
      <c r="R45" s="21">
        <f t="shared" si="38"/>
        <v>0.34067602848309508</v>
      </c>
      <c r="S45" s="21">
        <f t="shared" si="38"/>
        <v>0.31598736867025334</v>
      </c>
      <c r="T45" s="21">
        <f t="shared" si="38"/>
        <v>0.34534983162989025</v>
      </c>
      <c r="U45" s="21">
        <f t="shared" ref="U45" si="39">J45/J48</f>
        <v>0.34510344511722391</v>
      </c>
      <c r="V45" s="27">
        <f t="shared" ref="V45" si="40">K45/K48</f>
        <v>0.35472141831961124</v>
      </c>
      <c r="W45" s="22">
        <f>L45/L48</f>
        <v>0.32628205975662661</v>
      </c>
      <c r="Y45" s="102">
        <f t="shared" si="25"/>
        <v>2.8758610705135693E-2</v>
      </c>
      <c r="Z45" s="101">
        <f t="shared" si="26"/>
        <v>-2.8439358562984629</v>
      </c>
    </row>
    <row r="46" spans="1:26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11538649.862999998</v>
      </c>
      <c r="J46" s="12">
        <v>15437350.743999988</v>
      </c>
      <c r="K46" s="10">
        <v>2866678.2510000006</v>
      </c>
      <c r="L46" s="161">
        <v>3733652.4589999989</v>
      </c>
      <c r="N46" s="96">
        <f t="shared" ref="N46:S46" si="41">C46/C45</f>
        <v>1.3974544513402552E-2</v>
      </c>
      <c r="O46" s="37">
        <f t="shared" si="41"/>
        <v>1.2802252649837182E-2</v>
      </c>
      <c r="P46" s="37">
        <f t="shared" si="41"/>
        <v>1.5664290378774818E-2</v>
      </c>
      <c r="Q46" s="37">
        <f t="shared" si="41"/>
        <v>2.5766362520032001E-2</v>
      </c>
      <c r="R46" s="37">
        <f t="shared" si="41"/>
        <v>3.2878419830019899E-2</v>
      </c>
      <c r="S46" s="37">
        <f t="shared" si="41"/>
        <v>4.0755351859805389E-2</v>
      </c>
      <c r="T46" s="37">
        <f>I46/I45</f>
        <v>3.099460445674768E-2</v>
      </c>
      <c r="U46" s="19">
        <f>J46/J45</f>
        <v>3.7920772200667675E-2</v>
      </c>
      <c r="V46" s="37">
        <f>K46/K45</f>
        <v>3.0649981072531911E-2</v>
      </c>
      <c r="W46" s="19">
        <f>L46/L45</f>
        <v>3.8803568430007603E-2</v>
      </c>
      <c r="Y46" s="103">
        <f t="shared" si="25"/>
        <v>0.30243164111548493</v>
      </c>
      <c r="Z46" s="104">
        <f t="shared" si="26"/>
        <v>0.81535873574756912</v>
      </c>
    </row>
    <row r="47" spans="1:26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360740656.97900027</v>
      </c>
      <c r="J47" s="43">
        <v>391657490.63499969</v>
      </c>
      <c r="K47" s="10">
        <v>90662849.359999999</v>
      </c>
      <c r="L47" s="161">
        <v>92485654.425999984</v>
      </c>
      <c r="N47" s="96">
        <f t="shared" ref="N47:S47" si="42">C47/C45</f>
        <v>0.98602545548659748</v>
      </c>
      <c r="O47" s="37">
        <f t="shared" si="42"/>
        <v>0.98719774735016286</v>
      </c>
      <c r="P47" s="37">
        <f t="shared" si="42"/>
        <v>0.98433570962122519</v>
      </c>
      <c r="Q47" s="37">
        <f t="shared" si="42"/>
        <v>0.97423363747996805</v>
      </c>
      <c r="R47" s="37">
        <f t="shared" si="42"/>
        <v>0.96712158016998007</v>
      </c>
      <c r="S47" s="37">
        <f t="shared" si="42"/>
        <v>0.95924464814019461</v>
      </c>
      <c r="T47" s="37">
        <f>I47/I45</f>
        <v>0.96900539554325238</v>
      </c>
      <c r="U47" s="94">
        <f>J47/J45</f>
        <v>0.9620792277993323</v>
      </c>
      <c r="V47" s="178">
        <f>K47/K45</f>
        <v>0.96935001892746808</v>
      </c>
      <c r="W47" s="94">
        <f>L47/L45</f>
        <v>0.96119643156999235</v>
      </c>
      <c r="Y47" s="105">
        <f t="shared" si="25"/>
        <v>2.0105314126650394E-2</v>
      </c>
      <c r="Z47" s="106">
        <f t="shared" si="26"/>
        <v>-0.81535873574757334</v>
      </c>
    </row>
    <row r="48" spans="1:26" ht="20.100000000000001" customHeight="1" thickBot="1" x14ac:dyDescent="0.3">
      <c r="A48" s="74" t="s">
        <v>5</v>
      </c>
      <c r="B48" s="100"/>
      <c r="C48" s="83">
        <f t="shared" ref="C48:L48" si="43">C31+C45</f>
        <v>847025788</v>
      </c>
      <c r="D48" s="84">
        <f t="shared" si="43"/>
        <v>929511183</v>
      </c>
      <c r="E48" s="84">
        <f t="shared" si="43"/>
        <v>975792310</v>
      </c>
      <c r="F48" s="84">
        <f t="shared" si="43"/>
        <v>1051987405</v>
      </c>
      <c r="G48" s="84">
        <f t="shared" si="43"/>
        <v>818336348</v>
      </c>
      <c r="H48" s="84">
        <f t="shared" si="43"/>
        <v>847813826</v>
      </c>
      <c r="I48" s="84">
        <f t="shared" si="43"/>
        <v>1077977380.4579995</v>
      </c>
      <c r="J48" s="167">
        <f t="shared" si="43"/>
        <v>1179631345.7279997</v>
      </c>
      <c r="K48" s="170">
        <f t="shared" si="43"/>
        <v>263670369.98799998</v>
      </c>
      <c r="L48" s="169">
        <f t="shared" si="43"/>
        <v>294896099.88600004</v>
      </c>
      <c r="N48" s="89">
        <f t="shared" ref="N48:T48" si="44">N31+N45</f>
        <v>1</v>
      </c>
      <c r="O48" s="85">
        <f t="shared" si="44"/>
        <v>1</v>
      </c>
      <c r="P48" s="85">
        <f t="shared" si="44"/>
        <v>1</v>
      </c>
      <c r="Q48" s="85">
        <f t="shared" si="44"/>
        <v>1</v>
      </c>
      <c r="R48" s="85">
        <f t="shared" si="44"/>
        <v>1</v>
      </c>
      <c r="S48" s="85">
        <f t="shared" si="44"/>
        <v>1</v>
      </c>
      <c r="T48" s="85">
        <f t="shared" si="44"/>
        <v>1</v>
      </c>
      <c r="U48" s="174">
        <f t="shared" ref="U48:W48" si="45">U31+U45</f>
        <v>1</v>
      </c>
      <c r="V48" s="181">
        <f t="shared" si="45"/>
        <v>1</v>
      </c>
      <c r="W48" s="85">
        <f t="shared" si="45"/>
        <v>1</v>
      </c>
      <c r="Y48" s="93">
        <f t="shared" si="25"/>
        <v>0.11842714787945718</v>
      </c>
      <c r="Z48" s="155">
        <f t="shared" si="26"/>
        <v>0</v>
      </c>
    </row>
    <row r="49" spans="1:14" ht="15" customHeight="1" x14ac:dyDescent="0.25">
      <c r="L49" s="260"/>
    </row>
    <row r="50" spans="1:14" ht="15" customHeight="1" x14ac:dyDescent="0.25">
      <c r="L50" s="260"/>
    </row>
    <row r="51" spans="1:14" ht="15" customHeight="1" x14ac:dyDescent="0.25">
      <c r="A51" s="1" t="s">
        <v>26</v>
      </c>
      <c r="N51" s="1" t="str">
        <f>Y3</f>
        <v>VARIAÇÃO (JAN-MAR)</v>
      </c>
    </row>
    <row r="52" spans="1:14" ht="15" customHeight="1" thickBot="1" x14ac:dyDescent="0.3"/>
    <row r="53" spans="1:14" ht="24" customHeight="1" x14ac:dyDescent="0.25">
      <c r="A53" s="460" t="s">
        <v>28</v>
      </c>
      <c r="B53" s="490"/>
      <c r="C53" s="462">
        <v>2016</v>
      </c>
      <c r="D53" s="464">
        <v>2017</v>
      </c>
      <c r="E53" s="464">
        <v>2018</v>
      </c>
      <c r="F53" s="464">
        <v>2019</v>
      </c>
      <c r="G53" s="464">
        <v>2020</v>
      </c>
      <c r="H53" s="464">
        <v>2021</v>
      </c>
      <c r="I53" s="464">
        <v>2022</v>
      </c>
      <c r="J53" s="488">
        <v>2023</v>
      </c>
      <c r="K53" s="470" t="str">
        <f>K5</f>
        <v>janeiro - março</v>
      </c>
      <c r="L53" s="471"/>
      <c r="N53" s="466" t="s">
        <v>94</v>
      </c>
    </row>
    <row r="54" spans="1:14" ht="20.100000000000001" customHeight="1" thickBot="1" x14ac:dyDescent="0.3">
      <c r="A54" s="491"/>
      <c r="B54" s="492"/>
      <c r="C54" s="493">
        <v>2016</v>
      </c>
      <c r="D54" s="484">
        <v>2017</v>
      </c>
      <c r="E54" s="484">
        <v>2018</v>
      </c>
      <c r="F54" s="484"/>
      <c r="G54" s="484"/>
      <c r="H54" s="465"/>
      <c r="I54" s="465"/>
      <c r="J54" s="489"/>
      <c r="K54" s="166">
        <v>2023</v>
      </c>
      <c r="L54" s="168">
        <v>2024</v>
      </c>
      <c r="N54" s="467"/>
    </row>
    <row r="55" spans="1:14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46">D31/D7</f>
        <v>5.141440611815919</v>
      </c>
      <c r="E55" s="112">
        <f t="shared" si="46"/>
        <v>5.4155944930994329</v>
      </c>
      <c r="F55" s="112">
        <f t="shared" ref="F55:H55" si="47">F31/F7</f>
        <v>5.4857998961083991</v>
      </c>
      <c r="G55" s="112">
        <f t="shared" si="47"/>
        <v>4.8001473258470018</v>
      </c>
      <c r="H55" s="112">
        <f t="shared" si="47"/>
        <v>4.927343918472844</v>
      </c>
      <c r="I55" s="112">
        <f t="shared" ref="I55:J55" si="48">I31/I7</f>
        <v>5.7982388198290202</v>
      </c>
      <c r="J55" s="112">
        <f t="shared" si="48"/>
        <v>6.299339067877967</v>
      </c>
      <c r="K55" s="182">
        <f t="shared" ref="K55:L55" si="49">K31/K7</f>
        <v>6.0768251318487119</v>
      </c>
      <c r="L55" s="183">
        <f t="shared" si="49"/>
        <v>6.7217436886903252</v>
      </c>
      <c r="N55" s="23">
        <f>(L55-K55)/K55</f>
        <v>0.10612754898303518</v>
      </c>
    </row>
    <row r="56" spans="1:14" ht="20.100000000000001" customHeight="1" x14ac:dyDescent="0.25">
      <c r="A56" s="24"/>
      <c r="B56" t="s">
        <v>10</v>
      </c>
      <c r="C56" s="116">
        <f t="shared" ref="C56:E56" si="50">C32/C8</f>
        <v>4.4284265812641523</v>
      </c>
      <c r="D56" s="117">
        <f t="shared" si="50"/>
        <v>4.6757027816022907</v>
      </c>
      <c r="E56" s="117">
        <f t="shared" si="50"/>
        <v>4.7856998097440906</v>
      </c>
      <c r="F56" s="117">
        <f t="shared" ref="F56:H56" si="51">F32/F8</f>
        <v>4.8555469169707486</v>
      </c>
      <c r="G56" s="117">
        <f t="shared" si="51"/>
        <v>4.1952809075036406</v>
      </c>
      <c r="H56" s="117">
        <f t="shared" si="51"/>
        <v>4.2433703704684378</v>
      </c>
      <c r="I56" s="117">
        <f t="shared" ref="I56:J56" si="52">I32/I8</f>
        <v>5.0625356861731783</v>
      </c>
      <c r="J56" s="117">
        <f t="shared" si="52"/>
        <v>5.6635122115992553</v>
      </c>
      <c r="K56" s="116">
        <f t="shared" ref="K56:L56" si="53">K32/K8</f>
        <v>5.6018106830851648</v>
      </c>
      <c r="L56" s="184">
        <f t="shared" si="53"/>
        <v>6.6616931023182104</v>
      </c>
      <c r="N56" s="42">
        <f t="shared" ref="N56:N72" si="54">(L56-K56)/K56</f>
        <v>0.18920354135376127</v>
      </c>
    </row>
    <row r="57" spans="1:14" ht="20.100000000000001" customHeight="1" x14ac:dyDescent="0.25">
      <c r="A57" s="24"/>
      <c r="B57" t="s">
        <v>17</v>
      </c>
      <c r="C57" s="116">
        <f t="shared" ref="C57:E57" si="55">C33/C9</f>
        <v>4.5605208350719852</v>
      </c>
      <c r="D57" s="117">
        <f t="shared" si="55"/>
        <v>5.2979740105632986</v>
      </c>
      <c r="E57" s="117">
        <f t="shared" si="55"/>
        <v>5.4536789402752657</v>
      </c>
      <c r="F57" s="117">
        <f t="shared" ref="F57:H57" si="56">F33/F9</f>
        <v>6.4971067216215594</v>
      </c>
      <c r="G57" s="117">
        <f t="shared" si="56"/>
        <v>6.2842852685277233</v>
      </c>
      <c r="H57" s="117">
        <f t="shared" si="56"/>
        <v>6.1706281691180669</v>
      </c>
      <c r="I57" s="117">
        <f t="shared" ref="I57:J57" si="57">I33/I9</f>
        <v>6.5823785426415187</v>
      </c>
      <c r="J57" s="117">
        <f t="shared" si="57"/>
        <v>7.4514361110293619</v>
      </c>
      <c r="K57" s="116">
        <f t="shared" ref="K57:L57" si="58">K33/K9</f>
        <v>7.1417718471381093</v>
      </c>
      <c r="L57" s="184">
        <f t="shared" si="58"/>
        <v>8.8711669242473281</v>
      </c>
      <c r="N57" s="95">
        <f t="shared" si="54"/>
        <v>0.24215210372510454</v>
      </c>
    </row>
    <row r="58" spans="1:14" ht="20.100000000000001" customHeight="1" x14ac:dyDescent="0.25">
      <c r="A58" s="24"/>
      <c r="B58" t="s">
        <v>14</v>
      </c>
      <c r="C58" s="116">
        <f t="shared" ref="C58:E58" si="59">C34/C10</f>
        <v>7.1257603596772681</v>
      </c>
      <c r="D58" s="117">
        <f t="shared" si="59"/>
        <v>7.7304464647275752</v>
      </c>
      <c r="E58" s="117">
        <f t="shared" si="59"/>
        <v>8.490370157118889</v>
      </c>
      <c r="F58" s="117">
        <f t="shared" ref="F58:H58" si="60">F34/F10</f>
        <v>9.6136950596966457</v>
      </c>
      <c r="G58" s="117">
        <f t="shared" si="60"/>
        <v>8.2429188369614383</v>
      </c>
      <c r="H58" s="117">
        <f t="shared" si="60"/>
        <v>8.2317228300198551</v>
      </c>
      <c r="I58" s="117">
        <f t="shared" ref="I58:J58" si="61">I34/I10</f>
        <v>9.5352343533432293</v>
      </c>
      <c r="J58" s="117">
        <f t="shared" si="61"/>
        <v>9.9642790405438486</v>
      </c>
      <c r="K58" s="116">
        <f t="shared" ref="K58:L58" si="62">K34/K10</f>
        <v>9.7130124564312279</v>
      </c>
      <c r="L58" s="184">
        <f t="shared" si="62"/>
        <v>10.322034480385804</v>
      </c>
      <c r="N58" s="95">
        <f t="shared" si="54"/>
        <v>6.27016619906966E-2</v>
      </c>
    </row>
    <row r="59" spans="1:14" ht="20.100000000000001" customHeight="1" x14ac:dyDescent="0.25">
      <c r="A59" s="24"/>
      <c r="B59" t="s">
        <v>8</v>
      </c>
      <c r="C59" s="116">
        <f t="shared" ref="C59:E59" si="63">C35/C11</f>
        <v>3.5011749527715064</v>
      </c>
      <c r="D59" s="117">
        <f t="shared" si="63"/>
        <v>2.6659959758551306</v>
      </c>
      <c r="E59" s="117">
        <f t="shared" si="63"/>
        <v>2.6054427545742298</v>
      </c>
      <c r="F59" s="117">
        <f t="shared" ref="F59:G59" si="64">F35/F11</f>
        <v>2.2210337066591532</v>
      </c>
      <c r="G59" s="117">
        <f t="shared" si="64"/>
        <v>2.3463848720800891</v>
      </c>
      <c r="H59" s="117"/>
      <c r="I59" s="117"/>
      <c r="J59" s="117"/>
      <c r="K59" s="116"/>
      <c r="L59" s="184"/>
      <c r="N59" s="95"/>
    </row>
    <row r="60" spans="1:14" ht="20.100000000000001" customHeight="1" x14ac:dyDescent="0.25">
      <c r="A60" s="24"/>
      <c r="B60" t="s">
        <v>15</v>
      </c>
      <c r="C60" s="116">
        <f t="shared" ref="C60:E60" si="65">C36/C12</f>
        <v>10.028136994390316</v>
      </c>
      <c r="D60" s="117">
        <f t="shared" si="65"/>
        <v>6.7565890903751562</v>
      </c>
      <c r="E60" s="117">
        <f t="shared" si="65"/>
        <v>7.4121746431570106</v>
      </c>
      <c r="F60" s="117">
        <f t="shared" ref="F60:H60" si="66">F36/F12</f>
        <v>8.079265819361817</v>
      </c>
      <c r="G60" s="117">
        <f t="shared" si="66"/>
        <v>8.3333518036238718</v>
      </c>
      <c r="H60" s="117">
        <f t="shared" si="66"/>
        <v>7.0151195176445382</v>
      </c>
      <c r="I60" s="117">
        <f t="shared" ref="I60:J60" si="67">I36/I12</f>
        <v>8.3061545459645423</v>
      </c>
      <c r="J60" s="117">
        <f t="shared" si="67"/>
        <v>9.3178109948043701</v>
      </c>
      <c r="K60" s="116">
        <f t="shared" ref="K60:L60" si="68">K36/K12</f>
        <v>9.3920353212071159</v>
      </c>
      <c r="L60" s="184">
        <f t="shared" si="68"/>
        <v>10.328380960305502</v>
      </c>
      <c r="N60" s="95">
        <f t="shared" si="54"/>
        <v>9.9695711001440493E-2</v>
      </c>
    </row>
    <row r="61" spans="1:14" ht="20.100000000000001" customHeight="1" x14ac:dyDescent="0.25">
      <c r="A61" s="24"/>
      <c r="B61" t="s">
        <v>13</v>
      </c>
      <c r="C61" s="116">
        <f t="shared" ref="C61:E61" si="69">C37/C13</f>
        <v>2.5565231547833585</v>
      </c>
      <c r="D61" s="117">
        <f t="shared" si="69"/>
        <v>3.3287498623254157</v>
      </c>
      <c r="E61" s="117">
        <f t="shared" si="69"/>
        <v>3.2278217788349703</v>
      </c>
      <c r="F61" s="117">
        <f t="shared" ref="F61:H61" si="70">F37/F13</f>
        <v>3.3963630686523398</v>
      </c>
      <c r="G61" s="117">
        <f t="shared" si="70"/>
        <v>3.9662012137958258</v>
      </c>
      <c r="H61" s="117">
        <f t="shared" si="70"/>
        <v>5.4860148948133372</v>
      </c>
      <c r="I61" s="117">
        <f t="shared" ref="I61:J61" si="71">I37/I13</f>
        <v>7.8393455594950838</v>
      </c>
      <c r="J61" s="117">
        <f t="shared" si="71"/>
        <v>6.875467915569871</v>
      </c>
      <c r="K61" s="116">
        <f t="shared" ref="K61:L61" si="72">K37/K13</f>
        <v>6.9258164808249223</v>
      </c>
      <c r="L61" s="184">
        <f t="shared" si="72"/>
        <v>6.7305148486524802</v>
      </c>
      <c r="N61" s="95">
        <f t="shared" si="54"/>
        <v>-2.8199076991595375E-2</v>
      </c>
    </row>
    <row r="62" spans="1:14" ht="20.100000000000001" customHeight="1" x14ac:dyDescent="0.25">
      <c r="A62" s="24"/>
      <c r="B62" t="s">
        <v>16</v>
      </c>
      <c r="C62" s="116">
        <f t="shared" ref="C62:E62" si="73">C38/C14</f>
        <v>5.3955760221934037</v>
      </c>
      <c r="D62" s="117">
        <f t="shared" si="73"/>
        <v>5.1799325929553977</v>
      </c>
      <c r="E62" s="117">
        <f t="shared" si="73"/>
        <v>4.7635860641355796</v>
      </c>
      <c r="F62" s="117">
        <f t="shared" ref="F62:H62" si="74">F38/F14</f>
        <v>4.9454734137691387</v>
      </c>
      <c r="G62" s="117">
        <f t="shared" si="74"/>
        <v>4.481723753518013</v>
      </c>
      <c r="H62" s="117">
        <f t="shared" si="74"/>
        <v>4.4946541404210185</v>
      </c>
      <c r="I62" s="117">
        <f t="shared" ref="I62:J62" si="75">I38/I14</f>
        <v>5.6860525775392521</v>
      </c>
      <c r="J62" s="117">
        <f t="shared" si="75"/>
        <v>6.6808376744272104</v>
      </c>
      <c r="K62" s="116">
        <f t="shared" ref="K62:L62" si="76">K38/K14</f>
        <v>6.1751223315629762</v>
      </c>
      <c r="L62" s="184">
        <f t="shared" si="76"/>
        <v>6.55287138148302</v>
      </c>
      <c r="N62" s="95">
        <f t="shared" si="54"/>
        <v>6.1172723330394696E-2</v>
      </c>
    </row>
    <row r="63" spans="1:14" ht="20.100000000000001" customHeight="1" x14ac:dyDescent="0.25">
      <c r="A63" s="24"/>
      <c r="B63" t="s">
        <v>84</v>
      </c>
      <c r="C63" s="116">
        <f t="shared" ref="C63:E63" si="77">C39/C15</f>
        <v>5.2504744138606689</v>
      </c>
      <c r="D63" s="117">
        <f t="shared" si="77"/>
        <v>5.4676832997077218</v>
      </c>
      <c r="E63" s="117">
        <f t="shared" si="77"/>
        <v>4.886341132332082</v>
      </c>
      <c r="F63" s="117">
        <f t="shared" ref="F63:H63" si="78">F39/F15</f>
        <v>6.1665436493752672</v>
      </c>
      <c r="G63" s="117">
        <f t="shared" si="78"/>
        <v>6.0691196351111474</v>
      </c>
      <c r="H63" s="117">
        <f t="shared" si="78"/>
        <v>5.1573648389618274</v>
      </c>
      <c r="I63" s="117">
        <f t="shared" ref="I63:J63" si="79">I39/I15</f>
        <v>5.1579336274420395</v>
      </c>
      <c r="J63" s="117">
        <f t="shared" si="79"/>
        <v>5.7375567440857376</v>
      </c>
      <c r="K63" s="116">
        <f t="shared" ref="K63:L63" si="80">K39/K15</f>
        <v>4.9893464731670276</v>
      </c>
      <c r="L63" s="184">
        <f t="shared" si="80"/>
        <v>7.2628070465532506</v>
      </c>
      <c r="N63" s="95">
        <f t="shared" si="54"/>
        <v>0.45566299827302348</v>
      </c>
    </row>
    <row r="64" spans="1:14" ht="20.100000000000001" customHeight="1" x14ac:dyDescent="0.25">
      <c r="A64" s="24"/>
      <c r="B64" t="s">
        <v>9</v>
      </c>
      <c r="C64" s="116">
        <f t="shared" ref="C64:E64" si="81">C40/C16</f>
        <v>4.2926865832174128</v>
      </c>
      <c r="D64" s="117">
        <f t="shared" si="81"/>
        <v>4.3303679938888893</v>
      </c>
      <c r="E64" s="117">
        <f t="shared" si="81"/>
        <v>4.5876927752226218</v>
      </c>
      <c r="F64" s="117">
        <f t="shared" ref="F64:H64" si="82">F40/F16</f>
        <v>4.4357436801881249</v>
      </c>
      <c r="G64" s="117">
        <f t="shared" si="82"/>
        <v>3.9297965280126252</v>
      </c>
      <c r="H64" s="117">
        <f t="shared" si="82"/>
        <v>4.5109499253330583</v>
      </c>
      <c r="I64" s="117">
        <f t="shared" ref="I64:J64" si="83">I40/I16</f>
        <v>5.4726906978562244</v>
      </c>
      <c r="J64" s="117">
        <f t="shared" si="83"/>
        <v>5.6965466212159015</v>
      </c>
      <c r="K64" s="116">
        <f t="shared" ref="K64:L64" si="84">K40/K16</f>
        <v>5.8407728002384847</v>
      </c>
      <c r="L64" s="184">
        <f t="shared" si="84"/>
        <v>5.9113817140855263</v>
      </c>
      <c r="N64" s="95">
        <f t="shared" si="54"/>
        <v>1.2088967720873952E-2</v>
      </c>
    </row>
    <row r="65" spans="1:42" ht="20.25" customHeight="1" x14ac:dyDescent="0.25">
      <c r="A65" s="24"/>
      <c r="B65" t="s">
        <v>12</v>
      </c>
      <c r="C65" s="116">
        <f t="shared" ref="C65:E65" si="85">C41/C17</f>
        <v>3.7556244912717505</v>
      </c>
      <c r="D65" s="117">
        <f t="shared" si="85"/>
        <v>3.7671936249771703</v>
      </c>
      <c r="E65" s="117">
        <f t="shared" si="85"/>
        <v>3.7531063004621421</v>
      </c>
      <c r="F65" s="117">
        <f t="shared" ref="F65:H65" si="86">F41/F17</f>
        <v>3.227103290015922</v>
      </c>
      <c r="G65" s="117">
        <f t="shared" si="86"/>
        <v>3.0572923623670283</v>
      </c>
      <c r="H65" s="117">
        <f t="shared" si="86"/>
        <v>3.1149493838906142</v>
      </c>
      <c r="I65" s="117">
        <f t="shared" ref="I65:J65" si="87">I41/I17</f>
        <v>3.6874054893353341</v>
      </c>
      <c r="J65" s="117">
        <f t="shared" si="87"/>
        <v>4.2321573371043559</v>
      </c>
      <c r="K65" s="116">
        <f t="shared" ref="K65:L65" si="88">K41/K17</f>
        <v>3.8081387278979366</v>
      </c>
      <c r="L65" s="184">
        <f t="shared" si="88"/>
        <v>4.4767653175937046</v>
      </c>
      <c r="N65" s="95">
        <f t="shared" si="54"/>
        <v>0.17557831724918402</v>
      </c>
    </row>
    <row r="66" spans="1:42" ht="20.100000000000001" customHeight="1" x14ac:dyDescent="0.25">
      <c r="A66" s="24"/>
      <c r="B66" t="s">
        <v>11</v>
      </c>
      <c r="C66" s="116">
        <f t="shared" ref="C66:E66" si="89">C42/C18</f>
        <v>3.4995901302247181</v>
      </c>
      <c r="D66" s="117">
        <f t="shared" si="89"/>
        <v>3.6172306493557351</v>
      </c>
      <c r="E66" s="117">
        <f t="shared" si="89"/>
        <v>3.6593951137034177</v>
      </c>
      <c r="F66" s="117">
        <f t="shared" ref="F66:H66" si="90">F42/F18</f>
        <v>3.8105394511720654</v>
      </c>
      <c r="G66" s="117">
        <f t="shared" si="90"/>
        <v>3.4404899265721021</v>
      </c>
      <c r="H66" s="117">
        <f t="shared" si="90"/>
        <v>3.5800973454808123</v>
      </c>
      <c r="I66" s="117">
        <f t="shared" ref="I66:J66" si="91">I42/I18</f>
        <v>4.143423748514838</v>
      </c>
      <c r="J66" s="117">
        <f t="shared" si="91"/>
        <v>4.3370539975896243</v>
      </c>
      <c r="K66" s="116">
        <f t="shared" ref="K66:L66" si="92">K42/K18</f>
        <v>4.0731659437463534</v>
      </c>
      <c r="L66" s="184">
        <f t="shared" si="92"/>
        <v>4.5266903657459165</v>
      </c>
      <c r="N66" s="95">
        <f t="shared" si="54"/>
        <v>0.11134445005754601</v>
      </c>
    </row>
    <row r="67" spans="1:42" s="1" customFormat="1" ht="20.100000000000001" customHeight="1" x14ac:dyDescent="0.25">
      <c r="A67" s="24"/>
      <c r="B67" t="s">
        <v>6</v>
      </c>
      <c r="C67" s="116">
        <f t="shared" ref="C67:E67" si="93">C43/C19</f>
        <v>4.7210329562613307</v>
      </c>
      <c r="D67" s="117">
        <f t="shared" si="93"/>
        <v>5.2663768386484637</v>
      </c>
      <c r="E67" s="117">
        <f t="shared" si="93"/>
        <v>5.8535288582290521</v>
      </c>
      <c r="F67" s="117">
        <f t="shared" ref="F67:H67" si="94">F43/F19</f>
        <v>6.0191776162717172</v>
      </c>
      <c r="G67" s="117">
        <f t="shared" si="94"/>
        <v>5.2108803360939211</v>
      </c>
      <c r="H67" s="117">
        <f t="shared" si="94"/>
        <v>5.2995905110737507</v>
      </c>
      <c r="I67" s="117">
        <f t="shared" ref="I67:J67" si="95">I43/I19</f>
        <v>6.0686872408855406</v>
      </c>
      <c r="J67" s="117">
        <f t="shared" si="95"/>
        <v>6.5199683540026436</v>
      </c>
      <c r="K67" s="116">
        <f t="shared" ref="K67:L67" si="96">K43/K19</f>
        <v>6.3649401854233227</v>
      </c>
      <c r="L67" s="184">
        <f t="shared" si="96"/>
        <v>6.7098413862782378</v>
      </c>
      <c r="M67"/>
      <c r="N67" s="95">
        <f t="shared" si="54"/>
        <v>5.4187657826666E-2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ref="C68:E68" si="97">C44/C20</f>
        <v>13.606317179877836</v>
      </c>
      <c r="D68" s="121">
        <f t="shared" si="97"/>
        <v>12.864860068951531</v>
      </c>
      <c r="E68" s="121">
        <f t="shared" si="97"/>
        <v>15.569859982213398</v>
      </c>
      <c r="F68" s="121">
        <f t="shared" ref="F68:H68" si="98">F44/F20</f>
        <v>14.675860440346899</v>
      </c>
      <c r="G68" s="121">
        <f t="shared" si="98"/>
        <v>13.064319030268306</v>
      </c>
      <c r="H68" s="121">
        <f t="shared" si="98"/>
        <v>12.607329984578895</v>
      </c>
      <c r="I68" s="121">
        <f t="shared" ref="I68:J68" si="99">I44/I20</f>
        <v>13.321150915920594</v>
      </c>
      <c r="J68" s="121">
        <f t="shared" si="99"/>
        <v>14.549795211481843</v>
      </c>
      <c r="K68" s="116">
        <f t="shared" ref="K68:L68" si="100">K44/K20</f>
        <v>13.047455311993057</v>
      </c>
      <c r="L68" s="184">
        <f t="shared" si="100"/>
        <v>16.031577927355286</v>
      </c>
      <c r="N68" s="159">
        <f t="shared" si="54"/>
        <v>0.22871299759266175</v>
      </c>
    </row>
    <row r="69" spans="1:42" ht="20.100000000000001" customHeight="1" thickBot="1" x14ac:dyDescent="0.3">
      <c r="A69" s="5" t="s">
        <v>45</v>
      </c>
      <c r="B69" s="6"/>
      <c r="C69" s="123">
        <f t="shared" ref="C69:E69" si="101">C45/C21</f>
        <v>2.2085980084340191</v>
      </c>
      <c r="D69" s="124">
        <f t="shared" si="101"/>
        <v>2.2692122767291418</v>
      </c>
      <c r="E69" s="124">
        <f t="shared" si="101"/>
        <v>2.3654983434630283</v>
      </c>
      <c r="F69" s="124">
        <f t="shared" ref="F69:H69" si="102">F45/F21</f>
        <v>2.3973610187428105</v>
      </c>
      <c r="G69" s="124">
        <f t="shared" si="102"/>
        <v>1.998642762159057</v>
      </c>
      <c r="H69" s="124">
        <f t="shared" si="102"/>
        <v>1.9520967424775821</v>
      </c>
      <c r="I69" s="124">
        <f t="shared" ref="I69:J69" si="103">I45/I21</f>
        <v>2.4996726507425864</v>
      </c>
      <c r="J69" s="124">
        <f t="shared" si="103"/>
        <v>2.6403068726840879</v>
      </c>
      <c r="K69" s="123">
        <f t="shared" ref="K69:L69" si="104">K45/K21</f>
        <v>2.5711656759368533</v>
      </c>
      <c r="L69" s="185">
        <f t="shared" si="104"/>
        <v>2.6661860815010536</v>
      </c>
      <c r="N69" s="23">
        <f t="shared" si="54"/>
        <v>3.6956158233396541E-2</v>
      </c>
    </row>
    <row r="70" spans="1:42" ht="20.100000000000001" customHeight="1" x14ac:dyDescent="0.25">
      <c r="A70" s="24"/>
      <c r="B70" t="s">
        <v>4</v>
      </c>
      <c r="C70" s="116">
        <f t="shared" ref="C70:E70" si="105">C46/C22</f>
        <v>1.4910810630699185</v>
      </c>
      <c r="D70" s="117">
        <f t="shared" si="105"/>
        <v>1.4135917107149236</v>
      </c>
      <c r="E70" s="117">
        <f t="shared" si="105"/>
        <v>1.2007240014259053</v>
      </c>
      <c r="F70" s="117">
        <f t="shared" ref="F70:H70" si="106">F46/F22</f>
        <v>1.162595999805043</v>
      </c>
      <c r="G70" s="117">
        <f t="shared" si="106"/>
        <v>1.1063212459997958</v>
      </c>
      <c r="H70" s="117">
        <f t="shared" si="106"/>
        <v>1.162115508041881</v>
      </c>
      <c r="I70" s="117">
        <f t="shared" ref="I70:J70" si="107">I46/I22</f>
        <v>1.4799516494987668</v>
      </c>
      <c r="J70" s="117">
        <f t="shared" si="107"/>
        <v>1.6833612137284564</v>
      </c>
      <c r="K70" s="116">
        <f t="shared" ref="K70:L70" si="108">K46/K22</f>
        <v>1.4610965832571334</v>
      </c>
      <c r="L70" s="184">
        <f t="shared" si="108"/>
        <v>1.5305345395358378</v>
      </c>
      <c r="N70" s="42">
        <f t="shared" si="54"/>
        <v>4.7524549078001826E-2</v>
      </c>
    </row>
    <row r="71" spans="1:42" ht="20.100000000000001" customHeight="1" thickBot="1" x14ac:dyDescent="0.3">
      <c r="A71" s="24"/>
      <c r="B71" t="s">
        <v>3</v>
      </c>
      <c r="C71" s="120">
        <f t="shared" ref="C71:E71" si="109">C47/C23</f>
        <v>2.2237639411775687</v>
      </c>
      <c r="D71" s="117">
        <f t="shared" si="109"/>
        <v>2.2871652759455343</v>
      </c>
      <c r="E71" s="117">
        <f t="shared" si="109"/>
        <v>2.4025873563910549</v>
      </c>
      <c r="F71" s="117">
        <f t="shared" ref="F71:H71" si="110">F47/F23</f>
        <v>2.4666481680493559</v>
      </c>
      <c r="G71" s="117">
        <f t="shared" si="110"/>
        <v>2.0549909413064369</v>
      </c>
      <c r="H71" s="117">
        <f t="shared" si="110"/>
        <v>2.010153387950314</v>
      </c>
      <c r="I71" s="117">
        <f t="shared" ref="I71:J71" si="111">I47/I23</f>
        <v>2.5560046784446313</v>
      </c>
      <c r="J71" s="117">
        <f t="shared" si="111"/>
        <v>2.7008231839253201</v>
      </c>
      <c r="K71" s="116">
        <f t="shared" ref="K71:L71" si="112">K47/K23</f>
        <v>2.6344521631357769</v>
      </c>
      <c r="L71" s="184">
        <f t="shared" si="112"/>
        <v>2.7485164025931414</v>
      </c>
      <c r="N71" s="159">
        <f t="shared" si="54"/>
        <v>4.3297138226110123E-2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113">C48/C24</f>
        <v>3.2970969843703326</v>
      </c>
      <c r="D72" s="127">
        <f t="shared" si="113"/>
        <v>3.476167647680859</v>
      </c>
      <c r="E72" s="127">
        <f t="shared" si="113"/>
        <v>3.6948644296680007</v>
      </c>
      <c r="F72" s="127">
        <f t="shared" ref="F72:H72" si="114">F48/F24</f>
        <v>3.7801661091711316</v>
      </c>
      <c r="G72" s="127">
        <f t="shared" si="114"/>
        <v>3.2487717861701064</v>
      </c>
      <c r="H72" s="127">
        <f t="shared" si="114"/>
        <v>3.3256787457234953</v>
      </c>
      <c r="I72" s="127">
        <f t="shared" ref="I72:J72" si="115">I48/I24</f>
        <v>3.9830636071273839</v>
      </c>
      <c r="J72" s="127">
        <f t="shared" si="115"/>
        <v>4.2613294446635717</v>
      </c>
      <c r="K72" s="186">
        <f t="shared" ref="K72:L72" si="116">K48/K24</f>
        <v>4.0958742999367672</v>
      </c>
      <c r="L72" s="187">
        <f t="shared" si="116"/>
        <v>4.492212318102804</v>
      </c>
      <c r="N72" s="128">
        <f t="shared" si="54"/>
        <v>9.6765181043801926E-2</v>
      </c>
    </row>
    <row r="74" spans="1:42" ht="15.75" x14ac:dyDescent="0.25">
      <c r="A74" s="99" t="s">
        <v>38</v>
      </c>
    </row>
  </sheetData>
  <mergeCells count="51">
    <mergeCell ref="Y29:Z29"/>
    <mergeCell ref="E29:E30"/>
    <mergeCell ref="N29:N30"/>
    <mergeCell ref="O29:O30"/>
    <mergeCell ref="P29:P30"/>
    <mergeCell ref="J29:J30"/>
    <mergeCell ref="U29:U30"/>
    <mergeCell ref="V29:W29"/>
    <mergeCell ref="H29:H30"/>
    <mergeCell ref="S29:S30"/>
    <mergeCell ref="Q29:Q30"/>
    <mergeCell ref="R29:R30"/>
    <mergeCell ref="D5:D6"/>
    <mergeCell ref="E5:E6"/>
    <mergeCell ref="Y5:Z5"/>
    <mergeCell ref="N5:N6"/>
    <mergeCell ref="O5:O6"/>
    <mergeCell ref="P5:P6"/>
    <mergeCell ref="J5:J6"/>
    <mergeCell ref="K5:L5"/>
    <mergeCell ref="U5:U6"/>
    <mergeCell ref="V5:W5"/>
    <mergeCell ref="H5:H6"/>
    <mergeCell ref="S5:S6"/>
    <mergeCell ref="F5:F6"/>
    <mergeCell ref="Q5:Q6"/>
    <mergeCell ref="G5:G6"/>
    <mergeCell ref="R5:R6"/>
    <mergeCell ref="A53:B54"/>
    <mergeCell ref="A29:B30"/>
    <mergeCell ref="C29:C30"/>
    <mergeCell ref="A5:B6"/>
    <mergeCell ref="C5:C6"/>
    <mergeCell ref="C53:C54"/>
    <mergeCell ref="D53:D54"/>
    <mergeCell ref="E53:E54"/>
    <mergeCell ref="D29:D30"/>
    <mergeCell ref="J53:J54"/>
    <mergeCell ref="H53:H54"/>
    <mergeCell ref="F29:F30"/>
    <mergeCell ref="F53:F54"/>
    <mergeCell ref="G29:G30"/>
    <mergeCell ref="G53:G54"/>
    <mergeCell ref="I5:I6"/>
    <mergeCell ref="T5:T6"/>
    <mergeCell ref="T29:T30"/>
    <mergeCell ref="I29:I30"/>
    <mergeCell ref="I53:I54"/>
    <mergeCell ref="N53:N54"/>
    <mergeCell ref="K29:L29"/>
    <mergeCell ref="K53:L53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8:V24 W7:W24 Y7:Z10 K55:N58 Y12:Z24 Z11 K60:N71 M5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P74"/>
  <sheetViews>
    <sheetView showGridLines="0" topLeftCell="E15" workbookViewId="0">
      <selection activeCell="S24" sqref="S24:T24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57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(JAN-MAR)</v>
      </c>
    </row>
    <row r="4" spans="1:26" ht="15.75" thickBot="1" x14ac:dyDescent="0.3"/>
    <row r="5" spans="1:26" ht="24" customHeight="1" x14ac:dyDescent="0.25">
      <c r="A5" s="460" t="s">
        <v>35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88">
        <v>2023</v>
      </c>
      <c r="K5" s="470" t="s">
        <v>88</v>
      </c>
      <c r="L5" s="471"/>
      <c r="N5" s="476">
        <v>2016</v>
      </c>
      <c r="O5" s="464">
        <v>2017</v>
      </c>
      <c r="P5" s="464">
        <v>2018</v>
      </c>
      <c r="Q5" s="472">
        <v>2019</v>
      </c>
      <c r="R5" s="472">
        <v>2020</v>
      </c>
      <c r="S5" s="464">
        <v>2021</v>
      </c>
      <c r="T5" s="464">
        <v>2022</v>
      </c>
      <c r="U5" s="488">
        <v>2023</v>
      </c>
      <c r="V5" s="470" t="str">
        <f>K5</f>
        <v>janeiro - março</v>
      </c>
      <c r="W5" s="471"/>
      <c r="Y5" s="478" t="s">
        <v>90</v>
      </c>
      <c r="Z5" s="479"/>
    </row>
    <row r="6" spans="1:26" ht="20.25" customHeight="1" thickBot="1" x14ac:dyDescent="0.3">
      <c r="A6" s="491"/>
      <c r="B6" s="492"/>
      <c r="C6" s="493"/>
      <c r="D6" s="484"/>
      <c r="E6" s="484"/>
      <c r="F6" s="484"/>
      <c r="G6" s="484"/>
      <c r="H6" s="465"/>
      <c r="I6" s="465"/>
      <c r="J6" s="489"/>
      <c r="K6" s="166">
        <v>2023</v>
      </c>
      <c r="L6" s="168">
        <v>2024</v>
      </c>
      <c r="N6" s="494"/>
      <c r="O6" s="484"/>
      <c r="P6" s="484"/>
      <c r="Q6" s="487"/>
      <c r="R6" s="487"/>
      <c r="S6" s="484"/>
      <c r="T6" s="484"/>
      <c r="U6" s="495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94149867.569999948</v>
      </c>
      <c r="J7" s="413">
        <f t="shared" si="0"/>
        <v>91868645.910999969</v>
      </c>
      <c r="K7" s="180">
        <f t="shared" ref="K7:L7" si="1">SUM(K8:K20)</f>
        <v>20789431.103000004</v>
      </c>
      <c r="L7" s="179">
        <f t="shared" si="1"/>
        <v>21232359.620999992</v>
      </c>
      <c r="N7" s="64">
        <f t="shared" ref="N7:T7" si="2">C7/C24</f>
        <v>0.45932644610482432</v>
      </c>
      <c r="O7" s="16">
        <f t="shared" si="2"/>
        <v>0.45226782211217958</v>
      </c>
      <c r="P7" s="16">
        <f t="shared" si="2"/>
        <v>0.47104805028867003</v>
      </c>
      <c r="Q7" s="258">
        <f t="shared" si="2"/>
        <v>0.48038211257094382</v>
      </c>
      <c r="R7" s="258">
        <f t="shared" si="2"/>
        <v>0.46672871154528539</v>
      </c>
      <c r="S7" s="258">
        <f t="shared" si="2"/>
        <v>0.47861466161407923</v>
      </c>
      <c r="T7" s="258">
        <f t="shared" si="2"/>
        <v>0.48807115780146354</v>
      </c>
      <c r="U7" s="17">
        <f>J7/J24</f>
        <v>0.48593758311503304</v>
      </c>
      <c r="V7" s="7">
        <f>K7/K24</f>
        <v>0.47754961212138136</v>
      </c>
      <c r="W7" s="17">
        <f>L7/L24</f>
        <v>0.48896616955764766</v>
      </c>
      <c r="Y7" s="102">
        <f>(L7-K7)/K7</f>
        <v>2.1305466022880807E-2</v>
      </c>
      <c r="Z7" s="101">
        <f>(W7-V7)*100</f>
        <v>1.1416557436266295</v>
      </c>
    </row>
    <row r="8" spans="1:26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15640785.866</v>
      </c>
      <c r="J8" s="12">
        <v>14869835.932</v>
      </c>
      <c r="K8" s="10">
        <v>2587636.8570000008</v>
      </c>
      <c r="L8" s="161">
        <v>2533293.2749999994</v>
      </c>
      <c r="N8" s="96">
        <f>C8/$C$7</f>
        <v>0.16536349576249246</v>
      </c>
      <c r="O8" s="18">
        <f>D8/$D$7</f>
        <v>0.16833139212026724</v>
      </c>
      <c r="P8" s="18">
        <f>E8/$E$7</f>
        <v>0.17126180081872189</v>
      </c>
      <c r="Q8" s="37">
        <f>F8/$F$7</f>
        <v>0.1698304316496147</v>
      </c>
      <c r="R8" s="37">
        <f>G8/$G$7</f>
        <v>0.17460757547808103</v>
      </c>
      <c r="S8" s="37">
        <f>H8/$H$7</f>
        <v>0.16913629499685798</v>
      </c>
      <c r="T8" s="37">
        <f>I8/$I$7</f>
        <v>0.16612647760094995</v>
      </c>
      <c r="U8" s="19">
        <f>J8/$J$7</f>
        <v>0.16185974860678282</v>
      </c>
      <c r="V8" s="37">
        <f>K8/$K$7</f>
        <v>0.12446886324977857</v>
      </c>
      <c r="W8" s="19">
        <f>L8/$L$7</f>
        <v>0.1193128470042694</v>
      </c>
      <c r="Y8" s="103">
        <f t="shared" ref="Y8:Y24" si="3">(L8-K8)/K8</f>
        <v>-2.1001239742351265E-2</v>
      </c>
      <c r="Z8" s="104">
        <f t="shared" ref="Z8:Z24" si="4">(W8-V8)*100</f>
        <v>-0.51560162455091674</v>
      </c>
    </row>
    <row r="9" spans="1:26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127622.13100000002</v>
      </c>
      <c r="J9" s="12">
        <v>134668.28399999999</v>
      </c>
      <c r="K9" s="10">
        <v>26491.534999999996</v>
      </c>
      <c r="L9" s="161">
        <v>30741.491999999998</v>
      </c>
      <c r="N9" s="96">
        <f t="shared" ref="N9:N20" si="5">C9/$C$7</f>
        <v>2.069751106348665E-3</v>
      </c>
      <c r="O9" s="18">
        <f t="shared" ref="O9:O20" si="6">D9/$D$7</f>
        <v>2.4885775073198876E-3</v>
      </c>
      <c r="P9" s="18">
        <f t="shared" ref="P9:P20" si="7">E9/$E$7</f>
        <v>1.47883975461254E-3</v>
      </c>
      <c r="Q9" s="37">
        <f t="shared" ref="Q9:Q20" si="8">F9/$F$7</f>
        <v>1.3253119388479545E-3</v>
      </c>
      <c r="R9" s="37">
        <f t="shared" ref="R9:R20" si="9">G9/$G$7</f>
        <v>1.2801377959317066E-3</v>
      </c>
      <c r="S9" s="37">
        <f t="shared" ref="S9:S20" si="10">H9/$H$7</f>
        <v>1.4092406430325146E-3</v>
      </c>
      <c r="T9" s="37">
        <f t="shared" ref="T9:T20" si="11">I9/$I$7</f>
        <v>1.3555210888120859E-3</v>
      </c>
      <c r="U9" s="19">
        <f t="shared" ref="U9:U20" si="12">J9/$J$7</f>
        <v>1.4658786212051415E-3</v>
      </c>
      <c r="V9" s="37">
        <f t="shared" ref="V9:V20" si="13">K9/$K$7</f>
        <v>1.2742789770797121E-3</v>
      </c>
      <c r="W9" s="19">
        <f t="shared" ref="W9:W20" si="14">L9/$L$7</f>
        <v>1.4478603673232315E-3</v>
      </c>
      <c r="Y9" s="103">
        <f t="shared" si="3"/>
        <v>0.16042698167546737</v>
      </c>
      <c r="Z9" s="104">
        <f t="shared" si="4"/>
        <v>1.7358139024351949E-2</v>
      </c>
    </row>
    <row r="10" spans="1:26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11046148.263999997</v>
      </c>
      <c r="J10" s="12">
        <v>11345849.709000003</v>
      </c>
      <c r="K10" s="10">
        <v>2585611.9360000002</v>
      </c>
      <c r="L10" s="161">
        <v>2851773.1199999996</v>
      </c>
      <c r="N10" s="96">
        <f t="shared" si="5"/>
        <v>9.8412916865915676E-2</v>
      </c>
      <c r="O10" s="18">
        <f t="shared" si="6"/>
        <v>0.10920157436466674</v>
      </c>
      <c r="P10" s="18">
        <f t="shared" si="7"/>
        <v>0.10506247510375184</v>
      </c>
      <c r="Q10" s="37">
        <f t="shared" si="8"/>
        <v>9.2200017047887009E-2</v>
      </c>
      <c r="R10" s="37">
        <f t="shared" si="9"/>
        <v>0.10294685349077269</v>
      </c>
      <c r="S10" s="37">
        <f t="shared" si="10"/>
        <v>0.11128127020585127</v>
      </c>
      <c r="T10" s="37">
        <f t="shared" si="11"/>
        <v>0.11732515986586217</v>
      </c>
      <c r="U10" s="19">
        <f t="shared" si="12"/>
        <v>0.12350078306358817</v>
      </c>
      <c r="V10" s="37">
        <f t="shared" si="13"/>
        <v>0.12437146178698874</v>
      </c>
      <c r="W10" s="19">
        <f t="shared" si="14"/>
        <v>0.13431258564306892</v>
      </c>
      <c r="Y10" s="103">
        <f t="shared" si="3"/>
        <v>0.10293933915379304</v>
      </c>
      <c r="Z10" s="104">
        <f t="shared" si="4"/>
        <v>0.99411238560801751</v>
      </c>
    </row>
    <row r="11" spans="1:26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12"/>
      <c r="K11" s="10"/>
      <c r="L11" s="161"/>
      <c r="N11" s="96">
        <f t="shared" si="5"/>
        <v>8.1761772065714027E-4</v>
      </c>
      <c r="O11" s="18">
        <f t="shared" si="6"/>
        <v>5.042027487312423E-4</v>
      </c>
      <c r="P11" s="18">
        <f t="shared" si="7"/>
        <v>1.579557517092103E-3</v>
      </c>
      <c r="Q11" s="37">
        <f t="shared" si="8"/>
        <v>2.0255567047167593E-3</v>
      </c>
      <c r="R11" s="37">
        <f t="shared" si="9"/>
        <v>5.6359658162663724E-4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4"/>
        <v>0</v>
      </c>
    </row>
    <row r="12" spans="1:26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9144.5150000000012</v>
      </c>
      <c r="J12" s="12">
        <v>7441.7020000000002</v>
      </c>
      <c r="K12" s="10">
        <v>1316.835</v>
      </c>
      <c r="L12" s="161">
        <v>1383.6080000000002</v>
      </c>
      <c r="N12" s="96">
        <f t="shared" si="5"/>
        <v>1.450127444943376E-4</v>
      </c>
      <c r="O12" s="18">
        <f t="shared" si="6"/>
        <v>1.7256408471862995E-4</v>
      </c>
      <c r="P12" s="18">
        <f t="shared" si="7"/>
        <v>1.6004004823578008E-4</v>
      </c>
      <c r="Q12" s="37">
        <f t="shared" si="8"/>
        <v>1.095904140015399E-4</v>
      </c>
      <c r="R12" s="37">
        <f t="shared" si="9"/>
        <v>9.6797588605044142E-5</v>
      </c>
      <c r="S12" s="37">
        <f t="shared" si="10"/>
        <v>1.119894576433899E-4</v>
      </c>
      <c r="T12" s="37">
        <f t="shared" si="11"/>
        <v>9.7127221057439098E-5</v>
      </c>
      <c r="U12" s="19">
        <f t="shared" si="12"/>
        <v>8.1003719236368566E-5</v>
      </c>
      <c r="V12" s="37">
        <f t="shared" si="13"/>
        <v>6.3341560116571684E-5</v>
      </c>
      <c r="W12" s="19">
        <f t="shared" si="14"/>
        <v>6.5165060534842035E-5</v>
      </c>
      <c r="Y12" s="103">
        <f t="shared" si="3"/>
        <v>5.0707188068360984E-2</v>
      </c>
      <c r="Z12" s="104">
        <f t="shared" si="4"/>
        <v>1.8235004182703518E-4</v>
      </c>
    </row>
    <row r="13" spans="1:26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254869.02400000003</v>
      </c>
      <c r="J13" s="12">
        <v>362270.97199999983</v>
      </c>
      <c r="K13" s="10">
        <v>74567.346000000005</v>
      </c>
      <c r="L13" s="161">
        <v>111124.14599999996</v>
      </c>
      <c r="N13" s="96">
        <f t="shared" si="5"/>
        <v>1.2371439848048497E-2</v>
      </c>
      <c r="O13" s="18">
        <f t="shared" si="6"/>
        <v>8.4758035362915655E-3</v>
      </c>
      <c r="P13" s="18">
        <f t="shared" si="7"/>
        <v>1.123676323574186E-2</v>
      </c>
      <c r="Q13" s="37">
        <f t="shared" si="8"/>
        <v>8.8746108095426827E-3</v>
      </c>
      <c r="R13" s="37">
        <f t="shared" si="9"/>
        <v>5.0629655567608267E-3</v>
      </c>
      <c r="S13" s="37">
        <f t="shared" si="10"/>
        <v>3.4945247117158249E-3</v>
      </c>
      <c r="T13" s="37">
        <f t="shared" si="11"/>
        <v>2.7070566382953881E-3</v>
      </c>
      <c r="U13" s="19">
        <f t="shared" si="12"/>
        <v>3.9433581327731641E-3</v>
      </c>
      <c r="V13" s="37">
        <f t="shared" si="13"/>
        <v>3.5867910781473772E-3</v>
      </c>
      <c r="W13" s="19">
        <f t="shared" si="14"/>
        <v>5.2337162700509254E-3</v>
      </c>
      <c r="Y13" s="103">
        <f t="shared" si="3"/>
        <v>0.49025212725151779</v>
      </c>
      <c r="Z13" s="104">
        <f t="shared" si="4"/>
        <v>0.16469251919035482</v>
      </c>
    </row>
    <row r="14" spans="1:26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4278512.0240000002</v>
      </c>
      <c r="J14" s="12">
        <v>3772606.4079999998</v>
      </c>
      <c r="K14" s="10">
        <v>845443.22499999963</v>
      </c>
      <c r="L14" s="161">
        <v>951659.16699999967</v>
      </c>
      <c r="N14" s="96">
        <f t="shared" si="5"/>
        <v>4.2855802842335304E-2</v>
      </c>
      <c r="O14" s="18">
        <f t="shared" si="6"/>
        <v>5.1804449325550714E-2</v>
      </c>
      <c r="P14" s="18">
        <f t="shared" si="7"/>
        <v>5.2328622784456109E-2</v>
      </c>
      <c r="Q14" s="37">
        <f t="shared" si="8"/>
        <v>4.8413434091636981E-2</v>
      </c>
      <c r="R14" s="37">
        <f t="shared" si="9"/>
        <v>4.5094348242563143E-2</v>
      </c>
      <c r="S14" s="37">
        <f t="shared" si="10"/>
        <v>4.3296025596265678E-2</v>
      </c>
      <c r="T14" s="37">
        <f t="shared" si="11"/>
        <v>4.5443632948489791E-2</v>
      </c>
      <c r="U14" s="19">
        <f t="shared" si="12"/>
        <v>4.1065222749171744E-2</v>
      </c>
      <c r="V14" s="37">
        <f t="shared" si="13"/>
        <v>4.0666972598302535E-2</v>
      </c>
      <c r="W14" s="19">
        <f t="shared" si="14"/>
        <v>4.4821168442284461E-2</v>
      </c>
      <c r="Y14" s="103">
        <f t="shared" si="3"/>
        <v>0.12563344155960335</v>
      </c>
      <c r="Z14" s="104">
        <f t="shared" si="4"/>
        <v>0.41541958439819254</v>
      </c>
    </row>
    <row r="15" spans="1:26" ht="20.100000000000001" customHeight="1" x14ac:dyDescent="0.25">
      <c r="A15" s="24"/>
      <c r="B15" t="s">
        <v>84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691875.40200000035</v>
      </c>
      <c r="J15" s="12">
        <v>788457.99599999911</v>
      </c>
      <c r="K15" s="10">
        <v>199395.61000000002</v>
      </c>
      <c r="L15" s="161">
        <v>152714.236</v>
      </c>
      <c r="N15" s="96">
        <f t="shared" si="5"/>
        <v>3.0403744934530247E-3</v>
      </c>
      <c r="O15" s="18">
        <f t="shared" si="6"/>
        <v>2.9469253873484315E-3</v>
      </c>
      <c r="P15" s="18">
        <f t="shared" si="7"/>
        <v>2.8629450951913561E-3</v>
      </c>
      <c r="Q15" s="37">
        <f t="shared" si="8"/>
        <v>3.4184282990873107E-3</v>
      </c>
      <c r="R15" s="37">
        <f t="shared" si="9"/>
        <v>4.2321839362778014E-3</v>
      </c>
      <c r="S15" s="37">
        <f t="shared" si="10"/>
        <v>6.0870886496976057E-3</v>
      </c>
      <c r="T15" s="37">
        <f t="shared" si="11"/>
        <v>7.3486603843132816E-3</v>
      </c>
      <c r="U15" s="19">
        <f t="shared" si="12"/>
        <v>8.5824493022770513E-3</v>
      </c>
      <c r="V15" s="37">
        <f t="shared" si="13"/>
        <v>9.5912008853011078E-3</v>
      </c>
      <c r="W15" s="19">
        <f t="shared" si="14"/>
        <v>7.1925230509451753E-3</v>
      </c>
      <c r="Y15" s="103">
        <f t="shared" si="3"/>
        <v>-0.23411435186562035</v>
      </c>
      <c r="Z15" s="104">
        <f t="shared" si="4"/>
        <v>-0.23986778343559326</v>
      </c>
    </row>
    <row r="16" spans="1:26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4173988.8759999988</v>
      </c>
      <c r="J16" s="12">
        <v>3825912.8700000015</v>
      </c>
      <c r="K16" s="10">
        <v>909538.27499999967</v>
      </c>
      <c r="L16" s="161">
        <v>871682.51499999978</v>
      </c>
      <c r="N16" s="96">
        <f t="shared" si="5"/>
        <v>3.5443062509542815E-2</v>
      </c>
      <c r="O16" s="18">
        <f t="shared" si="6"/>
        <v>4.5320592152906639E-2</v>
      </c>
      <c r="P16" s="18">
        <f t="shared" si="7"/>
        <v>5.1838894427778462E-2</v>
      </c>
      <c r="Q16" s="37">
        <f t="shared" si="8"/>
        <v>4.8641047491927873E-2</v>
      </c>
      <c r="R16" s="37">
        <f t="shared" si="9"/>
        <v>4.57932033495414E-2</v>
      </c>
      <c r="S16" s="37">
        <f t="shared" si="10"/>
        <v>4.4974618470712616E-2</v>
      </c>
      <c r="T16" s="37">
        <f t="shared" si="11"/>
        <v>4.4333454562712572E-2</v>
      </c>
      <c r="U16" s="19">
        <f t="shared" si="12"/>
        <v>4.1645469268225085E-2</v>
      </c>
      <c r="V16" s="37">
        <f t="shared" si="13"/>
        <v>4.375003195103061E-2</v>
      </c>
      <c r="W16" s="19">
        <f t="shared" si="14"/>
        <v>4.1054434389753695E-2</v>
      </c>
      <c r="Y16" s="103">
        <f t="shared" si="3"/>
        <v>-4.1620854273559743E-2</v>
      </c>
      <c r="Z16" s="104">
        <f t="shared" si="4"/>
        <v>-0.26955975612769145</v>
      </c>
    </row>
    <row r="17" spans="1:26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6181645.362999999</v>
      </c>
      <c r="J17" s="12">
        <v>5166634.0579999974</v>
      </c>
      <c r="K17" s="10">
        <v>1357661.9620000001</v>
      </c>
      <c r="L17" s="161">
        <v>1085231.4720000005</v>
      </c>
      <c r="N17" s="96">
        <f t="shared" si="5"/>
        <v>4.0384446006660184E-2</v>
      </c>
      <c r="O17" s="18">
        <f t="shared" si="6"/>
        <v>4.2134954493118014E-2</v>
      </c>
      <c r="P17" s="18">
        <f t="shared" si="7"/>
        <v>4.1915400657908081E-2</v>
      </c>
      <c r="Q17" s="37">
        <f t="shared" si="8"/>
        <v>7.1306535814868358E-2</v>
      </c>
      <c r="R17" s="37">
        <f t="shared" si="9"/>
        <v>7.2858141266914894E-2</v>
      </c>
      <c r="S17" s="37">
        <f t="shared" si="10"/>
        <v>6.9158895724395777E-2</v>
      </c>
      <c r="T17" s="37">
        <f t="shared" si="11"/>
        <v>6.5657504599291941E-2</v>
      </c>
      <c r="U17" s="19">
        <f t="shared" si="12"/>
        <v>5.6239362262999963E-2</v>
      </c>
      <c r="V17" s="37">
        <f t="shared" si="13"/>
        <v>6.5305392690812189E-2</v>
      </c>
      <c r="W17" s="19">
        <f t="shared" si="14"/>
        <v>5.1112146335664257E-2</v>
      </c>
      <c r="Y17" s="103">
        <f t="shared" si="3"/>
        <v>-0.20066150310249284</v>
      </c>
      <c r="Z17" s="104">
        <f t="shared" si="4"/>
        <v>-1.4193246355147933</v>
      </c>
    </row>
    <row r="18" spans="1:26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18972835.023999982</v>
      </c>
      <c r="J18" s="12">
        <v>18791129.492999982</v>
      </c>
      <c r="K18" s="10">
        <v>4548793.6690000026</v>
      </c>
      <c r="L18" s="161">
        <v>4351799.9839999983</v>
      </c>
      <c r="N18" s="96">
        <f t="shared" si="5"/>
        <v>0.14716206852354555</v>
      </c>
      <c r="O18" s="18">
        <f t="shared" si="6"/>
        <v>0.15588571691004238</v>
      </c>
      <c r="P18" s="18">
        <f t="shared" si="7"/>
        <v>0.18481278381548627</v>
      </c>
      <c r="Q18" s="37">
        <f t="shared" si="8"/>
        <v>0.19387105674452929</v>
      </c>
      <c r="R18" s="37">
        <f t="shared" si="9"/>
        <v>0.20165715440751281</v>
      </c>
      <c r="S18" s="37">
        <f t="shared" si="10"/>
        <v>0.20482838829634628</v>
      </c>
      <c r="T18" s="37">
        <f t="shared" si="11"/>
        <v>0.20151738407803682</v>
      </c>
      <c r="U18" s="19">
        <f t="shared" si="12"/>
        <v>0.20454344686003487</v>
      </c>
      <c r="V18" s="37">
        <f t="shared" si="13"/>
        <v>0.218803181600462</v>
      </c>
      <c r="W18" s="19">
        <f t="shared" si="14"/>
        <v>0.20496073265902226</v>
      </c>
      <c r="Y18" s="103">
        <f t="shared" si="3"/>
        <v>-4.330679721582336E-2</v>
      </c>
      <c r="Z18" s="104">
        <f t="shared" si="4"/>
        <v>-1.3842448941439738</v>
      </c>
    </row>
    <row r="19" spans="1:26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32636219.065999977</v>
      </c>
      <c r="J19" s="12">
        <v>32653625.855999995</v>
      </c>
      <c r="K19" s="10">
        <v>7628495.9030000027</v>
      </c>
      <c r="L19" s="161">
        <v>8265246.7699999958</v>
      </c>
      <c r="N19" s="96">
        <f t="shared" si="5"/>
        <v>0.45083882687373805</v>
      </c>
      <c r="O19" s="18">
        <f t="shared" si="6"/>
        <v>0.41152754308952011</v>
      </c>
      <c r="P19" s="18">
        <f t="shared" si="7"/>
        <v>0.37432112521898186</v>
      </c>
      <c r="Q19" s="37">
        <f t="shared" si="8"/>
        <v>0.35884756327888662</v>
      </c>
      <c r="R19" s="37">
        <f t="shared" si="9"/>
        <v>0.34479390972547513</v>
      </c>
      <c r="S19" s="37">
        <f t="shared" si="10"/>
        <v>0.34507758822069945</v>
      </c>
      <c r="T19" s="37">
        <f t="shared" si="11"/>
        <v>0.34664115742632473</v>
      </c>
      <c r="U19" s="19">
        <f t="shared" si="12"/>
        <v>0.35543819691904466</v>
      </c>
      <c r="V19" s="37">
        <f t="shared" si="13"/>
        <v>0.36694106083062455</v>
      </c>
      <c r="W19" s="19">
        <f t="shared" si="14"/>
        <v>0.38927594094747736</v>
      </c>
      <c r="Y19" s="103">
        <f t="shared" si="3"/>
        <v>8.3470041158386507E-2</v>
      </c>
      <c r="Z19" s="104">
        <f t="shared" si="4"/>
        <v>2.2334880116852807</v>
      </c>
    </row>
    <row r="20" spans="1:26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136222.01500000001</v>
      </c>
      <c r="J20" s="12">
        <v>150212.63099999996</v>
      </c>
      <c r="K20" s="10">
        <v>24477.95</v>
      </c>
      <c r="L20" s="161">
        <v>25709.836000000003</v>
      </c>
      <c r="N20" s="96">
        <f t="shared" si="5"/>
        <v>1.095184702768292E-3</v>
      </c>
      <c r="O20" s="18">
        <f t="shared" si="6"/>
        <v>1.2057042795184279E-3</v>
      </c>
      <c r="P20" s="18">
        <f t="shared" si="7"/>
        <v>1.1407515220418539E-3</v>
      </c>
      <c r="Q20" s="37">
        <f t="shared" si="8"/>
        <v>1.1364157144529345E-3</v>
      </c>
      <c r="R20" s="37">
        <f t="shared" si="9"/>
        <v>1.0131325799368947E-3</v>
      </c>
      <c r="S20" s="37">
        <f t="shared" si="10"/>
        <v>1.1440750267815974E-3</v>
      </c>
      <c r="T20" s="37">
        <f t="shared" si="11"/>
        <v>1.4468635858539008E-3</v>
      </c>
      <c r="U20" s="19">
        <f t="shared" si="12"/>
        <v>1.635080494661064E-3</v>
      </c>
      <c r="V20" s="37">
        <f t="shared" si="13"/>
        <v>1.1774227913561198E-3</v>
      </c>
      <c r="W20" s="19">
        <f t="shared" si="14"/>
        <v>1.2108798296055392E-3</v>
      </c>
      <c r="Y20" s="105">
        <f t="shared" si="3"/>
        <v>5.032635494393943E-2</v>
      </c>
      <c r="Z20" s="106">
        <f t="shared" si="4"/>
        <v>3.3457038249419448E-3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99111299</v>
      </c>
      <c r="D21" s="36">
        <f t="shared" si="15"/>
        <v>102528037</v>
      </c>
      <c r="E21" s="36">
        <f t="shared" si="15"/>
        <v>96652690</v>
      </c>
      <c r="F21" s="36">
        <f t="shared" si="15"/>
        <v>98257557</v>
      </c>
      <c r="G21" s="36">
        <f t="shared" si="15"/>
        <v>108015903</v>
      </c>
      <c r="H21" s="36">
        <f t="shared" si="15"/>
        <v>109024423</v>
      </c>
      <c r="I21" s="36">
        <f t="shared" si="15"/>
        <v>98752060.899000078</v>
      </c>
      <c r="J21" s="15">
        <f t="shared" ref="J21:L21" si="16">J22+J23</f>
        <v>97185769.930000037</v>
      </c>
      <c r="K21" s="13">
        <f t="shared" si="16"/>
        <v>22744121.381000008</v>
      </c>
      <c r="L21" s="160">
        <f t="shared" si="16"/>
        <v>22190602.830999993</v>
      </c>
      <c r="N21" s="20">
        <f t="shared" ref="N21:T21" si="17">C21/C24</f>
        <v>0.54067355389517568</v>
      </c>
      <c r="O21" s="21">
        <f t="shared" si="17"/>
        <v>0.54773217788782036</v>
      </c>
      <c r="P21" s="21">
        <f t="shared" si="17"/>
        <v>0.52895194971132997</v>
      </c>
      <c r="Q21" s="259">
        <f t="shared" si="17"/>
        <v>0.51961788742905624</v>
      </c>
      <c r="R21" s="259">
        <f t="shared" si="17"/>
        <v>0.53327128845471461</v>
      </c>
      <c r="S21" s="259">
        <f t="shared" si="17"/>
        <v>0.52138533838592072</v>
      </c>
      <c r="T21" s="259">
        <f t="shared" si="17"/>
        <v>0.5119288421985364</v>
      </c>
      <c r="U21" s="22">
        <f>J21/J24</f>
        <v>0.5140624168849669</v>
      </c>
      <c r="V21" s="27">
        <f>K21/K24</f>
        <v>0.52245038787861864</v>
      </c>
      <c r="W21" s="22">
        <f>L21/L24</f>
        <v>0.5110338304423524</v>
      </c>
      <c r="Y21" s="64">
        <f t="shared" si="3"/>
        <v>-2.4336774357105486E-2</v>
      </c>
      <c r="Z21" s="101">
        <f t="shared" si="4"/>
        <v>-1.1416557436266239</v>
      </c>
    </row>
    <row r="22" spans="1:26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7416682.7069999948</v>
      </c>
      <c r="J22" s="12">
        <v>8727333.9780000038</v>
      </c>
      <c r="K22" s="10">
        <v>1868112.1540000003</v>
      </c>
      <c r="L22" s="161">
        <v>2329252.612999999</v>
      </c>
      <c r="N22" s="96">
        <f t="shared" ref="N22:S22" si="18">C22/C21</f>
        <v>2.7096920604380334E-2</v>
      </c>
      <c r="O22" s="37">
        <f t="shared" si="18"/>
        <v>2.8803253104319162E-2</v>
      </c>
      <c r="P22" s="37">
        <f t="shared" si="18"/>
        <v>4.627851537292961E-2</v>
      </c>
      <c r="Q22" s="37">
        <f t="shared" si="18"/>
        <v>8.1901038919581517E-2</v>
      </c>
      <c r="R22" s="37">
        <f t="shared" si="18"/>
        <v>7.5520287045140008E-2</v>
      </c>
      <c r="S22" s="37">
        <f t="shared" si="18"/>
        <v>8.4027814575088372E-2</v>
      </c>
      <c r="T22" s="37">
        <f>I22/I21</f>
        <v>7.5104080253935168E-2</v>
      </c>
      <c r="U22" s="19">
        <f>J22/J21</f>
        <v>8.9800533393788393E-2</v>
      </c>
      <c r="V22" s="37">
        <f>K22/K21</f>
        <v>8.2136043978405099E-2</v>
      </c>
      <c r="W22" s="19">
        <f>L22/L21</f>
        <v>0.10496572043306829</v>
      </c>
      <c r="Y22" s="107">
        <f t="shared" si="3"/>
        <v>0.2468483800678696</v>
      </c>
      <c r="Z22" s="108">
        <f t="shared" si="4"/>
        <v>2.2829676454663188</v>
      </c>
    </row>
    <row r="23" spans="1:26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91335378.192000076</v>
      </c>
      <c r="J23" s="43">
        <v>88458435.952000037</v>
      </c>
      <c r="K23" s="10">
        <v>20876009.227000009</v>
      </c>
      <c r="L23" s="161">
        <v>19861350.217999995</v>
      </c>
      <c r="N23" s="96">
        <f t="shared" ref="N23:S23" si="19">C23/C21</f>
        <v>0.97290307939561971</v>
      </c>
      <c r="O23" s="37">
        <f t="shared" si="19"/>
        <v>0.97119674689568081</v>
      </c>
      <c r="P23" s="37">
        <f t="shared" si="19"/>
        <v>0.9537214846270704</v>
      </c>
      <c r="Q23" s="37">
        <f t="shared" si="19"/>
        <v>0.91809896108041844</v>
      </c>
      <c r="R23" s="37">
        <f t="shared" si="19"/>
        <v>0.92447971295485998</v>
      </c>
      <c r="S23" s="37">
        <f t="shared" si="19"/>
        <v>0.91597218542491166</v>
      </c>
      <c r="T23" s="37">
        <f>I23/I21</f>
        <v>0.92489591974606478</v>
      </c>
      <c r="U23" s="94">
        <f>J23/J21</f>
        <v>0.91019946660621165</v>
      </c>
      <c r="V23" s="178">
        <f>K23/K21</f>
        <v>0.91786395602159498</v>
      </c>
      <c r="W23" s="94">
        <f>L23/L21</f>
        <v>0.89503427956693171</v>
      </c>
      <c r="Y23" s="109">
        <f t="shared" si="3"/>
        <v>-4.8604069770562475E-2</v>
      </c>
      <c r="Z23" s="106">
        <f t="shared" si="4"/>
        <v>-2.2829676454663272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20">C7+C21</f>
        <v>183310795</v>
      </c>
      <c r="D24" s="84">
        <f t="shared" si="20"/>
        <v>187186441</v>
      </c>
      <c r="E24" s="84">
        <f t="shared" si="20"/>
        <v>182724896</v>
      </c>
      <c r="F24" s="84">
        <f t="shared" si="20"/>
        <v>189095794</v>
      </c>
      <c r="G24" s="84">
        <f t="shared" si="20"/>
        <v>202553382</v>
      </c>
      <c r="H24" s="84">
        <f t="shared" si="20"/>
        <v>209105272</v>
      </c>
      <c r="I24" s="84">
        <f t="shared" si="20"/>
        <v>192901928.46900004</v>
      </c>
      <c r="J24" s="167">
        <f t="shared" ref="J24:L24" si="21">J7+J21</f>
        <v>189054415.84100002</v>
      </c>
      <c r="K24" s="170">
        <f t="shared" si="21"/>
        <v>43533552.484000012</v>
      </c>
      <c r="L24" s="169">
        <f t="shared" si="21"/>
        <v>43422962.451999985</v>
      </c>
      <c r="N24" s="89">
        <f t="shared" ref="N24:T24" si="22">N7+N21</f>
        <v>1</v>
      </c>
      <c r="O24" s="85">
        <f t="shared" si="22"/>
        <v>1</v>
      </c>
      <c r="P24" s="85">
        <f t="shared" si="22"/>
        <v>1</v>
      </c>
      <c r="Q24" s="85">
        <f t="shared" si="22"/>
        <v>1</v>
      </c>
      <c r="R24" s="85">
        <f t="shared" si="22"/>
        <v>1</v>
      </c>
      <c r="S24" s="85">
        <f t="shared" si="22"/>
        <v>1</v>
      </c>
      <c r="T24" s="85">
        <f t="shared" si="22"/>
        <v>1</v>
      </c>
      <c r="U24" s="174">
        <f t="shared" ref="U24:W24" si="23">U7+U21</f>
        <v>1</v>
      </c>
      <c r="V24" s="181">
        <f t="shared" si="23"/>
        <v>1</v>
      </c>
      <c r="W24" s="85">
        <f t="shared" si="23"/>
        <v>1</v>
      </c>
      <c r="Y24" s="93">
        <f t="shared" si="3"/>
        <v>-2.5403401672921826E-3</v>
      </c>
      <c r="Z24" s="86">
        <f t="shared" si="4"/>
        <v>0</v>
      </c>
    </row>
    <row r="27" spans="1:26" x14ac:dyDescent="0.25">
      <c r="A27" s="1" t="s">
        <v>22</v>
      </c>
      <c r="N27" s="1" t="s">
        <v>24</v>
      </c>
      <c r="Y27" s="1" t="str">
        <f>Y3</f>
        <v>VARIAÇÃO (JAN-MAR)</v>
      </c>
    </row>
    <row r="28" spans="1:26" ht="15" customHeight="1" thickBot="1" x14ac:dyDescent="0.3"/>
    <row r="29" spans="1:26" ht="24" customHeight="1" x14ac:dyDescent="0.25">
      <c r="A29" s="460" t="s">
        <v>35</v>
      </c>
      <c r="B29" s="490"/>
      <c r="C29" s="462">
        <v>2016</v>
      </c>
      <c r="D29" s="464">
        <v>2017</v>
      </c>
      <c r="E29" s="464">
        <v>2018</v>
      </c>
      <c r="F29" s="472">
        <v>2019</v>
      </c>
      <c r="G29" s="472">
        <v>2020</v>
      </c>
      <c r="H29" s="464">
        <v>2021</v>
      </c>
      <c r="I29" s="464">
        <v>2022</v>
      </c>
      <c r="J29" s="488">
        <v>2023</v>
      </c>
      <c r="K29" s="470" t="str">
        <f>K5</f>
        <v>janeiro - março</v>
      </c>
      <c r="L29" s="471"/>
      <c r="N29" s="476">
        <v>2016</v>
      </c>
      <c r="O29" s="464">
        <v>2017</v>
      </c>
      <c r="P29" s="464">
        <v>2018</v>
      </c>
      <c r="Q29" s="464">
        <v>2019</v>
      </c>
      <c r="R29" s="464">
        <v>2020</v>
      </c>
      <c r="S29" s="464">
        <v>2021</v>
      </c>
      <c r="T29" s="464">
        <v>2022</v>
      </c>
      <c r="U29" s="488">
        <v>2023</v>
      </c>
      <c r="V29" s="470" t="str">
        <f>K5</f>
        <v>janeiro - março</v>
      </c>
      <c r="W29" s="471"/>
      <c r="Y29" s="478" t="s">
        <v>90</v>
      </c>
      <c r="Z29" s="479"/>
    </row>
    <row r="30" spans="1:26" ht="20.25" customHeight="1" thickBot="1" x14ac:dyDescent="0.3">
      <c r="A30" s="491"/>
      <c r="B30" s="492"/>
      <c r="C30" s="493"/>
      <c r="D30" s="484"/>
      <c r="E30" s="484"/>
      <c r="F30" s="487"/>
      <c r="G30" s="487"/>
      <c r="H30" s="465"/>
      <c r="I30" s="465"/>
      <c r="J30" s="489"/>
      <c r="K30" s="166">
        <v>2023</v>
      </c>
      <c r="L30" s="168">
        <v>2024</v>
      </c>
      <c r="N30" s="494"/>
      <c r="O30" s="484"/>
      <c r="P30" s="484"/>
      <c r="Q30" s="484"/>
      <c r="R30" s="484"/>
      <c r="S30" s="484"/>
      <c r="T30" s="484"/>
      <c r="U30" s="495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4">SUM(C32:C44)</f>
        <v>270476629</v>
      </c>
      <c r="D31" s="9">
        <f t="shared" si="24"/>
        <v>289277021</v>
      </c>
      <c r="E31" s="9">
        <f t="shared" si="24"/>
        <v>309420015</v>
      </c>
      <c r="F31" s="9">
        <f t="shared" si="24"/>
        <v>332265767</v>
      </c>
      <c r="G31" s="9">
        <f t="shared" si="24"/>
        <v>352509064</v>
      </c>
      <c r="H31" s="9">
        <f t="shared" si="24"/>
        <v>392280229</v>
      </c>
      <c r="I31" s="9">
        <f t="shared" si="24"/>
        <v>391137883.93800008</v>
      </c>
      <c r="J31" s="413">
        <f t="shared" si="24"/>
        <v>399267180.7240001</v>
      </c>
      <c r="K31" s="180">
        <f t="shared" ref="K31:L31" si="25">SUM(K32:K44)</f>
        <v>86822464.655000001</v>
      </c>
      <c r="L31" s="179">
        <f t="shared" si="25"/>
        <v>91910881.824000001</v>
      </c>
      <c r="N31" s="64">
        <f>C31/C48</f>
        <v>0.70079004231888764</v>
      </c>
      <c r="O31" s="16">
        <f>D31/D48</f>
        <v>0.7026480236771504</v>
      </c>
      <c r="P31" s="16">
        <f>E31/E48</f>
        <v>0.70460612492200081</v>
      </c>
      <c r="Q31" s="16">
        <f>F31/F48</f>
        <v>0.71688663372773664</v>
      </c>
      <c r="R31" s="16">
        <f>G31/G48</f>
        <v>0.70947542866484981</v>
      </c>
      <c r="S31" s="16">
        <f t="shared" ref="S31:T31" si="26">H31/H48</f>
        <v>0.72896860507726113</v>
      </c>
      <c r="T31" s="16">
        <f t="shared" si="26"/>
        <v>0.73401691591906193</v>
      </c>
      <c r="U31" s="17">
        <f>J31/J48</f>
        <v>0.73355513846785259</v>
      </c>
      <c r="V31" s="7">
        <f>K31/K48</f>
        <v>0.72704131195102728</v>
      </c>
      <c r="W31" s="17">
        <f>L31/L48</f>
        <v>0.73882767396908267</v>
      </c>
      <c r="Y31" s="102">
        <f>(L31-K31)/K31</f>
        <v>5.8607149534621789E-2</v>
      </c>
      <c r="Z31" s="101">
        <f>(W31-V31)*100</f>
        <v>1.1786362018055385</v>
      </c>
    </row>
    <row r="32" spans="1:26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55503276.771000013</v>
      </c>
      <c r="J32" s="12">
        <v>55449414.145000055</v>
      </c>
      <c r="K32" s="10">
        <v>9243915.4720000029</v>
      </c>
      <c r="L32" s="161">
        <v>9427586.282999998</v>
      </c>
      <c r="N32" s="96">
        <f>C32/$C$31</f>
        <v>0.15995255176002657</v>
      </c>
      <c r="O32" s="18">
        <f>D32/$D$31</f>
        <v>0.1566763403581925</v>
      </c>
      <c r="P32" s="18">
        <f>E32/$E$31</f>
        <v>0.15598980563684609</v>
      </c>
      <c r="Q32" s="37">
        <f>F32/$F$31</f>
        <v>0.15258973097881612</v>
      </c>
      <c r="R32" s="37">
        <f>G32/$G$31</f>
        <v>0.15299297949399679</v>
      </c>
      <c r="S32" s="37">
        <f>H32/$H$31</f>
        <v>0.14362421512708967</v>
      </c>
      <c r="T32" s="37">
        <f>I32/$I$31</f>
        <v>0.14190207354038334</v>
      </c>
      <c r="U32" s="19">
        <f>J32/$J$31</f>
        <v>0.13887796648963832</v>
      </c>
      <c r="V32" s="37">
        <f>K32/$K$31</f>
        <v>0.1064691668075983</v>
      </c>
      <c r="W32" s="19">
        <f>L32/$L$31</f>
        <v>0.10257312405132689</v>
      </c>
      <c r="Y32" s="103">
        <f t="shared" ref="Y32:Y48" si="27">(L32-K32)/K32</f>
        <v>1.9869373703852822E-2</v>
      </c>
      <c r="Z32" s="104">
        <f t="shared" ref="Z32:Z48" si="28">(W32-V32)*100</f>
        <v>-0.38960427562714089</v>
      </c>
    </row>
    <row r="33" spans="1:26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1036603.007</v>
      </c>
      <c r="J33" s="12">
        <v>1162838.1209999998</v>
      </c>
      <c r="K33" s="10">
        <v>236834.86799999996</v>
      </c>
      <c r="L33" s="161">
        <v>303002.01600000006</v>
      </c>
      <c r="N33" s="96">
        <f t="shared" ref="N33:N44" si="29">C33/$C$31</f>
        <v>1.976969329945324E-3</v>
      </c>
      <c r="O33" s="18">
        <f t="shared" ref="O33:O44" si="30">D33/$D$31</f>
        <v>2.5142958036753287E-3</v>
      </c>
      <c r="P33" s="18">
        <f t="shared" ref="P33:P44" si="31">E33/$E$31</f>
        <v>2.0292158540552072E-3</v>
      </c>
      <c r="Q33" s="37">
        <f t="shared" ref="Q33:Q44" si="32">F33/$F$31</f>
        <v>1.9889138925347069E-3</v>
      </c>
      <c r="R33" s="37">
        <f t="shared" ref="R33:R44" si="33">G33/$G$31</f>
        <v>2.0783352112614048E-3</v>
      </c>
      <c r="S33" s="37">
        <f t="shared" ref="S33:S44" si="34">H33/$H$31</f>
        <v>2.4612175904485871E-3</v>
      </c>
      <c r="T33" s="37">
        <f t="shared" ref="T33:T44" si="35">I33/$I$31</f>
        <v>2.6502239991775217E-3</v>
      </c>
      <c r="U33" s="19">
        <f t="shared" ref="U33:U44" si="36">J33/$J$31</f>
        <v>2.9124310164722268E-3</v>
      </c>
      <c r="V33" s="37">
        <f t="shared" ref="V33:V44" si="37">K33/$K$31</f>
        <v>2.7278063222587971E-3</v>
      </c>
      <c r="W33" s="19">
        <f t="shared" ref="W33:W44" si="38">L33/$L$31</f>
        <v>3.2966936013106491E-3</v>
      </c>
      <c r="Y33" s="103">
        <f t="shared" si="27"/>
        <v>0.27938093980317169</v>
      </c>
      <c r="Z33" s="104">
        <f t="shared" si="28"/>
        <v>5.6888727905185205E-2</v>
      </c>
    </row>
    <row r="34" spans="1:26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35">
        <v>71310063.160000026</v>
      </c>
      <c r="J34" s="12">
        <v>75717528.796999991</v>
      </c>
      <c r="K34" s="10">
        <v>16372743.108999997</v>
      </c>
      <c r="L34" s="161">
        <v>18833632.013999999</v>
      </c>
      <c r="N34" s="96">
        <f t="shared" si="29"/>
        <v>0.14117867832492101</v>
      </c>
      <c r="O34" s="18">
        <f t="shared" si="30"/>
        <v>0.15205854529316382</v>
      </c>
      <c r="P34" s="18">
        <f t="shared" si="31"/>
        <v>0.15243702964722564</v>
      </c>
      <c r="Q34" s="37">
        <f t="shared" si="32"/>
        <v>0.14828059009762506</v>
      </c>
      <c r="R34" s="37">
        <f t="shared" si="33"/>
        <v>0.16357498540803478</v>
      </c>
      <c r="S34" s="37">
        <f t="shared" si="34"/>
        <v>0.17584928808634911</v>
      </c>
      <c r="T34" s="37">
        <f t="shared" si="35"/>
        <v>0.18231438602174241</v>
      </c>
      <c r="U34" s="19">
        <f t="shared" si="36"/>
        <v>0.18964125390847228</v>
      </c>
      <c r="V34" s="37">
        <f t="shared" si="37"/>
        <v>0.18857726711697431</v>
      </c>
      <c r="W34" s="19">
        <f t="shared" si="38"/>
        <v>0.20491188464565588</v>
      </c>
      <c r="Y34" s="103">
        <f t="shared" si="27"/>
        <v>0.15030400761905716</v>
      </c>
      <c r="Z34" s="104">
        <f t="shared" si="28"/>
        <v>1.6334617528681568</v>
      </c>
    </row>
    <row r="35" spans="1:26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5"/>
      <c r="J35" s="12"/>
      <c r="K35" s="10"/>
      <c r="L35" s="161"/>
      <c r="N35" s="96">
        <f t="shared" si="29"/>
        <v>4.6612530060776526E-4</v>
      </c>
      <c r="O35" s="18">
        <f t="shared" si="30"/>
        <v>3.1710780096840115E-4</v>
      </c>
      <c r="P35" s="18">
        <f t="shared" si="31"/>
        <v>8.0541331497253009E-4</v>
      </c>
      <c r="Q35" s="37">
        <f t="shared" si="32"/>
        <v>1.0308043560804145E-3</v>
      </c>
      <c r="R35" s="37">
        <f t="shared" si="33"/>
        <v>3.0786158735481478E-4</v>
      </c>
      <c r="S35" s="37">
        <f t="shared" si="34"/>
        <v>0</v>
      </c>
      <c r="T35" s="37">
        <f t="shared" si="35"/>
        <v>0</v>
      </c>
      <c r="U35" s="19">
        <f t="shared" si="36"/>
        <v>0</v>
      </c>
      <c r="V35" s="37">
        <f t="shared" si="37"/>
        <v>0</v>
      </c>
      <c r="W35" s="19">
        <f t="shared" si="38"/>
        <v>0</v>
      </c>
      <c r="Y35" s="103"/>
      <c r="Z35" s="104">
        <f t="shared" si="28"/>
        <v>0</v>
      </c>
    </row>
    <row r="36" spans="1:26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35">
        <v>41142.728000000003</v>
      </c>
      <c r="J36" s="12">
        <v>45195.337999999996</v>
      </c>
      <c r="K36" s="10">
        <v>8220.9660000000003</v>
      </c>
      <c r="L36" s="161">
        <v>8582.1620000000003</v>
      </c>
      <c r="N36" s="96">
        <f t="shared" si="29"/>
        <v>1.5427210903312463E-4</v>
      </c>
      <c r="O36" s="18">
        <f t="shared" si="30"/>
        <v>1.7792979138844215E-4</v>
      </c>
      <c r="P36" s="18">
        <f t="shared" si="31"/>
        <v>1.5017128093669055E-4</v>
      </c>
      <c r="Q36" s="37">
        <f t="shared" si="32"/>
        <v>1.2456594723464243E-4</v>
      </c>
      <c r="R36" s="37">
        <f t="shared" si="33"/>
        <v>1.1195173126101517E-4</v>
      </c>
      <c r="S36" s="37">
        <f t="shared" si="34"/>
        <v>1.1494588986792908E-4</v>
      </c>
      <c r="T36" s="37">
        <f t="shared" si="35"/>
        <v>1.0518727458913596E-4</v>
      </c>
      <c r="U36" s="19">
        <f t="shared" si="36"/>
        <v>1.1319572502314435E-4</v>
      </c>
      <c r="V36" s="37">
        <f t="shared" si="37"/>
        <v>9.4687083955368506E-5</v>
      </c>
      <c r="W36" s="19">
        <f t="shared" si="38"/>
        <v>9.3374819495628045E-5</v>
      </c>
      <c r="Y36" s="103">
        <f t="shared" si="27"/>
        <v>4.3935955944836638E-2</v>
      </c>
      <c r="Z36" s="104">
        <f t="shared" si="28"/>
        <v>-1.3122644597404602E-4</v>
      </c>
    </row>
    <row r="37" spans="1:26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35">
        <v>1377919.6670000001</v>
      </c>
      <c r="J37" s="12">
        <v>1857542.446</v>
      </c>
      <c r="K37" s="10">
        <v>386301.40299999993</v>
      </c>
      <c r="L37" s="161">
        <v>543903.23499999999</v>
      </c>
      <c r="N37" s="96">
        <f t="shared" si="29"/>
        <v>8.3787645844994613E-3</v>
      </c>
      <c r="O37" s="18">
        <f t="shared" si="30"/>
        <v>6.4800480643777093E-3</v>
      </c>
      <c r="P37" s="18">
        <f t="shared" si="31"/>
        <v>7.2641583964760652E-3</v>
      </c>
      <c r="Q37" s="37">
        <f t="shared" si="32"/>
        <v>6.3914649383666417E-3</v>
      </c>
      <c r="R37" s="37">
        <f t="shared" si="33"/>
        <v>4.6395572966033008E-3</v>
      </c>
      <c r="S37" s="37">
        <f t="shared" si="34"/>
        <v>3.9361249582629361E-3</v>
      </c>
      <c r="T37" s="37">
        <f t="shared" si="35"/>
        <v>3.522848907211495E-3</v>
      </c>
      <c r="U37" s="19">
        <f t="shared" si="36"/>
        <v>4.6523794984393079E-3</v>
      </c>
      <c r="V37" s="37">
        <f t="shared" si="37"/>
        <v>4.4493254658804866E-3</v>
      </c>
      <c r="W37" s="19">
        <f t="shared" si="38"/>
        <v>5.9177240410065854E-3</v>
      </c>
      <c r="Y37" s="103">
        <f t="shared" si="27"/>
        <v>0.40797633862075328</v>
      </c>
      <c r="Z37" s="104">
        <f t="shared" si="28"/>
        <v>0.14683985751260986</v>
      </c>
    </row>
    <row r="38" spans="1:26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16376041.927000007</v>
      </c>
      <c r="J38" s="12">
        <v>15769376.360000003</v>
      </c>
      <c r="K38" s="10">
        <v>3394816.9890000001</v>
      </c>
      <c r="L38" s="161">
        <v>3940058.9330000002</v>
      </c>
      <c r="N38" s="96">
        <f t="shared" si="29"/>
        <v>4.1283193454766103E-2</v>
      </c>
      <c r="O38" s="18">
        <f t="shared" si="30"/>
        <v>4.6442710705320765E-2</v>
      </c>
      <c r="P38" s="18">
        <f t="shared" si="31"/>
        <v>4.6039038554115515E-2</v>
      </c>
      <c r="Q38" s="37">
        <f t="shared" si="32"/>
        <v>4.440543825268644E-2</v>
      </c>
      <c r="R38" s="37">
        <f t="shared" si="33"/>
        <v>4.2662721432887754E-2</v>
      </c>
      <c r="S38" s="37">
        <f t="shared" si="34"/>
        <v>4.1092713341920682E-2</v>
      </c>
      <c r="T38" s="37">
        <f t="shared" si="35"/>
        <v>4.1867695765301527E-2</v>
      </c>
      <c r="U38" s="19">
        <f t="shared" si="36"/>
        <v>3.9495799107267068E-2</v>
      </c>
      <c r="V38" s="37">
        <f t="shared" si="37"/>
        <v>3.9100675182278374E-2</v>
      </c>
      <c r="W38" s="19">
        <f t="shared" si="38"/>
        <v>4.2868252972970193E-2</v>
      </c>
      <c r="Y38" s="103">
        <f t="shared" si="27"/>
        <v>0.1606101141141662</v>
      </c>
      <c r="Z38" s="104">
        <f t="shared" si="28"/>
        <v>0.37675777906918184</v>
      </c>
    </row>
    <row r="39" spans="1:26" ht="20.100000000000001" customHeight="1" x14ac:dyDescent="0.25">
      <c r="A39" s="24"/>
      <c r="B39" t="s">
        <v>84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2494729.3970000013</v>
      </c>
      <c r="J39" s="12">
        <v>2949389.8859999971</v>
      </c>
      <c r="K39" s="10">
        <v>702863.49999999988</v>
      </c>
      <c r="L39" s="161">
        <v>626974.21100000001</v>
      </c>
      <c r="N39" s="96">
        <f t="shared" si="29"/>
        <v>3.4302039456429339E-3</v>
      </c>
      <c r="O39" s="18">
        <f t="shared" si="30"/>
        <v>3.3048356094623915E-3</v>
      </c>
      <c r="P39" s="18">
        <f t="shared" si="31"/>
        <v>3.1807089143861622E-3</v>
      </c>
      <c r="Q39" s="37">
        <f t="shared" si="32"/>
        <v>3.5224543610597116E-3</v>
      </c>
      <c r="R39" s="37">
        <f t="shared" si="33"/>
        <v>4.4357270767936907E-3</v>
      </c>
      <c r="S39" s="37">
        <f t="shared" si="34"/>
        <v>5.8178945337568873E-3</v>
      </c>
      <c r="T39" s="37">
        <f t="shared" si="35"/>
        <v>6.3781328770379222E-3</v>
      </c>
      <c r="U39" s="19">
        <f t="shared" si="36"/>
        <v>7.387008069763717E-3</v>
      </c>
      <c r="V39" s="37">
        <f t="shared" si="37"/>
        <v>8.0954105920963727E-3</v>
      </c>
      <c r="W39" s="19">
        <f t="shared" si="38"/>
        <v>6.8215449417686133E-3</v>
      </c>
      <c r="Y39" s="103">
        <f t="shared" si="27"/>
        <v>-0.10797158907810675</v>
      </c>
      <c r="Z39" s="104">
        <f t="shared" si="28"/>
        <v>-0.12738656503277596</v>
      </c>
    </row>
    <row r="40" spans="1:26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15566530.135999989</v>
      </c>
      <c r="J40" s="12">
        <v>14931058.553999996</v>
      </c>
      <c r="K40" s="10">
        <v>3459289.995000001</v>
      </c>
      <c r="L40" s="161">
        <v>3349471.1549999998</v>
      </c>
      <c r="N40" s="96">
        <f t="shared" si="29"/>
        <v>3.2797122001990052E-2</v>
      </c>
      <c r="O40" s="18">
        <f t="shared" si="30"/>
        <v>4.1013022600229279E-2</v>
      </c>
      <c r="P40" s="18">
        <f t="shared" si="31"/>
        <v>4.8164095008527488E-2</v>
      </c>
      <c r="Q40" s="37">
        <f t="shared" si="32"/>
        <v>4.5085342782243347E-2</v>
      </c>
      <c r="R40" s="37">
        <f t="shared" si="33"/>
        <v>4.1798698259855244E-2</v>
      </c>
      <c r="S40" s="37">
        <f t="shared" si="34"/>
        <v>4.0522113593443425E-2</v>
      </c>
      <c r="T40" s="37">
        <f t="shared" si="35"/>
        <v>3.9798062972768611E-2</v>
      </c>
      <c r="U40" s="19">
        <f t="shared" si="36"/>
        <v>3.7396157948482452E-2</v>
      </c>
      <c r="V40" s="37">
        <f t="shared" si="37"/>
        <v>3.9843259561288952E-2</v>
      </c>
      <c r="W40" s="19">
        <f t="shared" si="38"/>
        <v>3.6442596225046524E-2</v>
      </c>
      <c r="Y40" s="103">
        <f t="shared" si="27"/>
        <v>-3.174606354446477E-2</v>
      </c>
      <c r="Z40" s="104">
        <f t="shared" si="28"/>
        <v>-0.34006633362424277</v>
      </c>
    </row>
    <row r="41" spans="1:26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16725121.876999997</v>
      </c>
      <c r="J41" s="12">
        <v>15528794.424999995</v>
      </c>
      <c r="K41" s="10">
        <v>3783871.048</v>
      </c>
      <c r="L41" s="161">
        <v>3299907.2499999995</v>
      </c>
      <c r="N41" s="96">
        <f t="shared" si="29"/>
        <v>3.2523959768812408E-2</v>
      </c>
      <c r="O41" s="18">
        <f t="shared" si="30"/>
        <v>3.2796974219393663E-2</v>
      </c>
      <c r="P41" s="18">
        <f t="shared" si="31"/>
        <v>3.3155140271064885E-2</v>
      </c>
      <c r="Q41" s="37">
        <f t="shared" si="32"/>
        <v>4.6871641760193733E-2</v>
      </c>
      <c r="R41" s="37">
        <f t="shared" si="33"/>
        <v>4.7653841320800763E-2</v>
      </c>
      <c r="S41" s="37">
        <f t="shared" si="34"/>
        <v>4.4553178335174269E-2</v>
      </c>
      <c r="T41" s="37">
        <f t="shared" si="35"/>
        <v>4.276016863570066E-2</v>
      </c>
      <c r="U41" s="19">
        <f t="shared" si="36"/>
        <v>3.8893240353092093E-2</v>
      </c>
      <c r="V41" s="37">
        <f t="shared" si="37"/>
        <v>4.3581705069485048E-2</v>
      </c>
      <c r="W41" s="19">
        <f t="shared" si="38"/>
        <v>3.5903335758642664E-2</v>
      </c>
      <c r="Y41" s="103">
        <f t="shared" si="27"/>
        <v>-0.127901768284573</v>
      </c>
      <c r="Z41" s="104">
        <f t="shared" si="28"/>
        <v>-0.76783693108423834</v>
      </c>
    </row>
    <row r="42" spans="1:26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66320959.447999991</v>
      </c>
      <c r="J42" s="12">
        <v>67673473.426000014</v>
      </c>
      <c r="K42" s="10">
        <v>15597528.184999991</v>
      </c>
      <c r="L42" s="161">
        <v>15506781.176000001</v>
      </c>
      <c r="N42" s="96">
        <f t="shared" si="29"/>
        <v>0.12393656754720941</v>
      </c>
      <c r="O42" s="18">
        <f t="shared" si="30"/>
        <v>0.13039398660013166</v>
      </c>
      <c r="P42" s="18">
        <f t="shared" si="31"/>
        <v>0.15364670252504511</v>
      </c>
      <c r="Q42" s="37">
        <f t="shared" si="32"/>
        <v>0.1591850207066321</v>
      </c>
      <c r="R42" s="37">
        <f t="shared" si="33"/>
        <v>0.16406853016409245</v>
      </c>
      <c r="S42" s="37">
        <f t="shared" si="34"/>
        <v>0.16741949796302377</v>
      </c>
      <c r="T42" s="37">
        <f t="shared" si="35"/>
        <v>0.16955902808563703</v>
      </c>
      <c r="U42" s="19">
        <f t="shared" si="36"/>
        <v>0.16949420511669952</v>
      </c>
      <c r="V42" s="37">
        <f t="shared" si="37"/>
        <v>0.17964853044633936</v>
      </c>
      <c r="W42" s="19">
        <f t="shared" si="38"/>
        <v>0.1687153998336553</v>
      </c>
      <c r="Y42" s="103">
        <f t="shared" si="27"/>
        <v>-5.8180378277668966E-3</v>
      </c>
      <c r="Z42" s="104">
        <f t="shared" si="28"/>
        <v>-1.0933130612684057</v>
      </c>
    </row>
    <row r="43" spans="1:26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143395047.46900004</v>
      </c>
      <c r="J43" s="12">
        <v>146917334.28200004</v>
      </c>
      <c r="K43" s="10">
        <v>33460200.175000016</v>
      </c>
      <c r="L43" s="161">
        <v>35852290.456000008</v>
      </c>
      <c r="N43" s="96">
        <f t="shared" si="29"/>
        <v>0.45196272022452633</v>
      </c>
      <c r="O43" s="18">
        <f t="shared" si="30"/>
        <v>0.42558008781485618</v>
      </c>
      <c r="P43" s="18">
        <f t="shared" si="31"/>
        <v>0.39509621250583937</v>
      </c>
      <c r="Q43" s="37">
        <f t="shared" si="32"/>
        <v>0.38835878328687407</v>
      </c>
      <c r="R43" s="37">
        <f t="shared" si="33"/>
        <v>0.37386048320164611</v>
      </c>
      <c r="S43" s="37">
        <f t="shared" si="34"/>
        <v>0.37262205483213379</v>
      </c>
      <c r="T43" s="37">
        <f t="shared" si="35"/>
        <v>0.36660996890735809</v>
      </c>
      <c r="U43" s="19">
        <f t="shared" si="36"/>
        <v>0.3679674698421031</v>
      </c>
      <c r="V43" s="37">
        <f t="shared" si="37"/>
        <v>0.38538643550328056</v>
      </c>
      <c r="W43" s="19">
        <f t="shared" si="38"/>
        <v>0.39007666714212907</v>
      </c>
      <c r="Y43" s="103">
        <f t="shared" si="27"/>
        <v>7.1490614774840949E-2</v>
      </c>
      <c r="Z43" s="104">
        <f t="shared" si="28"/>
        <v>0.46902316388485188</v>
      </c>
    </row>
    <row r="44" spans="1:26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990448.35099999991</v>
      </c>
      <c r="J44" s="12">
        <v>1265234.9439999999</v>
      </c>
      <c r="K44" s="10">
        <v>175878.94500000001</v>
      </c>
      <c r="L44" s="161">
        <v>218692.93299999999</v>
      </c>
      <c r="N44" s="96">
        <f t="shared" si="29"/>
        <v>1.9588716480195413E-3</v>
      </c>
      <c r="O44" s="18">
        <f t="shared" si="30"/>
        <v>2.244115338839859E-3</v>
      </c>
      <c r="P44" s="18">
        <f t="shared" si="31"/>
        <v>2.0423080905092711E-3</v>
      </c>
      <c r="Q44" s="37">
        <f t="shared" si="32"/>
        <v>2.165248639652968E-3</v>
      </c>
      <c r="R44" s="37">
        <f t="shared" si="33"/>
        <v>1.8143278154118612E-3</v>
      </c>
      <c r="S44" s="37">
        <f t="shared" si="34"/>
        <v>1.9867557485289426E-3</v>
      </c>
      <c r="T44" s="37">
        <f t="shared" si="35"/>
        <v>2.5322230130922258E-3</v>
      </c>
      <c r="U44" s="19">
        <f t="shared" si="36"/>
        <v>3.1688929245467187E-3</v>
      </c>
      <c r="V44" s="37">
        <f t="shared" si="37"/>
        <v>2.025730848564103E-3</v>
      </c>
      <c r="W44" s="19">
        <f t="shared" si="38"/>
        <v>2.3794019669920556E-3</v>
      </c>
      <c r="Y44" s="105">
        <f t="shared" si="27"/>
        <v>0.24342872877705732</v>
      </c>
      <c r="Z44" s="106">
        <f t="shared" si="28"/>
        <v>3.5367111842795264E-2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9">C46+C47</f>
        <v>115482949</v>
      </c>
      <c r="D45" s="36">
        <f t="shared" si="39"/>
        <v>122418467</v>
      </c>
      <c r="E45" s="36">
        <f t="shared" si="39"/>
        <v>129718965</v>
      </c>
      <c r="F45" s="36">
        <f t="shared" si="39"/>
        <v>131218627</v>
      </c>
      <c r="G45" s="36">
        <f t="shared" si="39"/>
        <v>144349671</v>
      </c>
      <c r="H45" s="36">
        <f>H46+H47</f>
        <v>145850256</v>
      </c>
      <c r="I45" s="36">
        <f>I46+I47</f>
        <v>141735235.81599995</v>
      </c>
      <c r="J45" s="15">
        <f t="shared" si="39"/>
        <v>145023438.73500001</v>
      </c>
      <c r="K45" s="13">
        <f t="shared" ref="K45:L45" si="40">K46+K47</f>
        <v>32596422.866000004</v>
      </c>
      <c r="L45" s="160">
        <f t="shared" si="40"/>
        <v>32490091.585999999</v>
      </c>
      <c r="N45" s="20">
        <f t="shared" ref="N45:T45" si="41">C45/C48</f>
        <v>0.29920995768111242</v>
      </c>
      <c r="O45" s="21">
        <f t="shared" si="41"/>
        <v>0.2973519763228496</v>
      </c>
      <c r="P45" s="21">
        <f t="shared" si="41"/>
        <v>0.29539387507799925</v>
      </c>
      <c r="Q45" s="21">
        <f t="shared" si="41"/>
        <v>0.2831133662722633</v>
      </c>
      <c r="R45" s="21">
        <f t="shared" si="41"/>
        <v>0.29052457133515019</v>
      </c>
      <c r="S45" s="21">
        <f t="shared" si="41"/>
        <v>0.27103139492273887</v>
      </c>
      <c r="T45" s="21">
        <f t="shared" si="41"/>
        <v>0.26598308408093801</v>
      </c>
      <c r="U45" s="22">
        <f>J45/J48</f>
        <v>0.26644486153214741</v>
      </c>
      <c r="V45" s="27">
        <f>K45/K48</f>
        <v>0.27295868804897278</v>
      </c>
      <c r="W45" s="22">
        <f>L45/L48</f>
        <v>0.26117232603091733</v>
      </c>
      <c r="Y45" s="64">
        <f t="shared" si="27"/>
        <v>-3.2620536442639764E-3</v>
      </c>
      <c r="Z45" s="101">
        <f t="shared" si="28"/>
        <v>-1.1786362018055441</v>
      </c>
    </row>
    <row r="46" spans="1:26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9025727.2499999944</v>
      </c>
      <c r="J46" s="12">
        <v>11672094.689999996</v>
      </c>
      <c r="K46" s="10">
        <v>2216056.671000001</v>
      </c>
      <c r="L46" s="161">
        <v>2893621.5749999993</v>
      </c>
      <c r="N46" s="96">
        <f t="shared" ref="N46:R46" si="42">C46/C45</f>
        <v>2.9523561958917414E-2</v>
      </c>
      <c r="O46" s="37">
        <f t="shared" si="42"/>
        <v>2.8553886400162157E-2</v>
      </c>
      <c r="P46" s="37">
        <f t="shared" si="42"/>
        <v>3.9538112256754437E-2</v>
      </c>
      <c r="Q46" s="37">
        <f t="shared" si="42"/>
        <v>6.6863007185710005E-2</v>
      </c>
      <c r="R46" s="37">
        <f t="shared" si="42"/>
        <v>5.7063545368246801E-2</v>
      </c>
      <c r="S46" s="37">
        <f>H46/H45</f>
        <v>6.4385330938328961E-2</v>
      </c>
      <c r="T46" s="37">
        <f>I46/I45</f>
        <v>6.3680193552696759E-2</v>
      </c>
      <c r="U46" s="19">
        <f>J46/J45</f>
        <v>8.0484194774393031E-2</v>
      </c>
      <c r="V46" s="37">
        <f>K46/K45</f>
        <v>6.7984658320023178E-2</v>
      </c>
      <c r="W46" s="19">
        <f>L46/L45</f>
        <v>8.9061662609989767E-2</v>
      </c>
      <c r="Y46" s="107">
        <f t="shared" si="27"/>
        <v>0.30575251656098007</v>
      </c>
      <c r="Z46" s="108">
        <f t="shared" si="28"/>
        <v>2.107700428996659</v>
      </c>
    </row>
    <row r="47" spans="1:26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132709508.56599995</v>
      </c>
      <c r="J47" s="43">
        <v>133351344.04500003</v>
      </c>
      <c r="K47" s="10">
        <v>30380366.195000004</v>
      </c>
      <c r="L47" s="161">
        <v>29596470.011</v>
      </c>
      <c r="N47" s="96">
        <f t="shared" ref="N47:R47" si="43">C47/C45</f>
        <v>0.97047643804108263</v>
      </c>
      <c r="O47" s="37">
        <f t="shared" si="43"/>
        <v>0.97144611359983779</v>
      </c>
      <c r="P47" s="37">
        <f t="shared" si="43"/>
        <v>0.96046188774324559</v>
      </c>
      <c r="Q47" s="37">
        <f t="shared" si="43"/>
        <v>0.93313699281428997</v>
      </c>
      <c r="R47" s="37">
        <f t="shared" si="43"/>
        <v>0.94293645463175324</v>
      </c>
      <c r="S47" s="37">
        <f>H47/H45</f>
        <v>0.93561466906167101</v>
      </c>
      <c r="T47" s="37">
        <f>I47/I45</f>
        <v>0.93631980644730317</v>
      </c>
      <c r="U47" s="94">
        <f>J47/J45</f>
        <v>0.91951580522560705</v>
      </c>
      <c r="V47" s="178">
        <f>K47/K45</f>
        <v>0.93201534167997679</v>
      </c>
      <c r="W47" s="94">
        <f>L47/L45</f>
        <v>0.91093833739001018</v>
      </c>
      <c r="Y47" s="109">
        <f t="shared" si="27"/>
        <v>-2.5802723343374894E-2</v>
      </c>
      <c r="Z47" s="106">
        <f t="shared" si="28"/>
        <v>-2.1077004289966617</v>
      </c>
    </row>
    <row r="48" spans="1:26" ht="20.100000000000001" customHeight="1" thickBot="1" x14ac:dyDescent="0.3">
      <c r="A48" s="74" t="s">
        <v>5</v>
      </c>
      <c r="B48" s="100"/>
      <c r="C48" s="83">
        <f t="shared" ref="C48:G48" si="44">C31+C45</f>
        <v>385959578</v>
      </c>
      <c r="D48" s="84">
        <f t="shared" si="44"/>
        <v>411695488</v>
      </c>
      <c r="E48" s="84">
        <f t="shared" si="44"/>
        <v>439138980</v>
      </c>
      <c r="F48" s="84">
        <f t="shared" si="44"/>
        <v>463484394</v>
      </c>
      <c r="G48" s="84">
        <f t="shared" si="44"/>
        <v>496858735</v>
      </c>
      <c r="H48" s="84">
        <f>H31+H45</f>
        <v>538130485</v>
      </c>
      <c r="I48" s="84">
        <f t="shared" ref="I48:J48" si="45">I31+I45</f>
        <v>532873119.75400007</v>
      </c>
      <c r="J48" s="84">
        <f t="shared" si="45"/>
        <v>544290619.45900011</v>
      </c>
      <c r="K48" s="170">
        <f t="shared" ref="K48:L48" si="46">K31+K45</f>
        <v>119418887.521</v>
      </c>
      <c r="L48" s="169">
        <f t="shared" si="46"/>
        <v>124400973.41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T48" si="47">Q31+Q45</f>
        <v>1</v>
      </c>
      <c r="R48" s="85">
        <f t="shared" si="47"/>
        <v>1</v>
      </c>
      <c r="S48" s="85">
        <f t="shared" si="47"/>
        <v>1</v>
      </c>
      <c r="T48" s="85">
        <f t="shared" si="47"/>
        <v>1</v>
      </c>
      <c r="U48" s="174">
        <f t="shared" ref="U48:W48" si="48">U31+U45</f>
        <v>1</v>
      </c>
      <c r="V48" s="181">
        <f t="shared" si="48"/>
        <v>1</v>
      </c>
      <c r="W48" s="85">
        <f t="shared" si="48"/>
        <v>1</v>
      </c>
      <c r="Y48" s="93">
        <f t="shared" si="27"/>
        <v>4.1719413004277825E-2</v>
      </c>
      <c r="Z48" s="86">
        <f t="shared" si="28"/>
        <v>0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Y27</f>
        <v>VARIAÇÃO (JAN-MAR)</v>
      </c>
    </row>
    <row r="52" spans="1:14" ht="15" customHeight="1" thickBot="1" x14ac:dyDescent="0.3"/>
    <row r="53" spans="1:14" ht="24" customHeight="1" x14ac:dyDescent="0.25">
      <c r="A53" s="460" t="s">
        <v>35</v>
      </c>
      <c r="B53" s="490"/>
      <c r="C53" s="462">
        <v>2016</v>
      </c>
      <c r="D53" s="464">
        <v>2017</v>
      </c>
      <c r="E53" s="464">
        <v>2018</v>
      </c>
      <c r="F53" s="464">
        <v>2019</v>
      </c>
      <c r="G53" s="464">
        <v>2020</v>
      </c>
      <c r="H53" s="464">
        <v>2021</v>
      </c>
      <c r="I53" s="464">
        <v>2022</v>
      </c>
      <c r="J53" s="488">
        <v>2023</v>
      </c>
      <c r="K53" s="470" t="str">
        <f>K5</f>
        <v>janeiro - março</v>
      </c>
      <c r="L53" s="471"/>
      <c r="N53" s="466" t="s">
        <v>94</v>
      </c>
    </row>
    <row r="54" spans="1:14" ht="20.100000000000001" customHeight="1" thickBot="1" x14ac:dyDescent="0.3">
      <c r="A54" s="491"/>
      <c r="B54" s="492"/>
      <c r="C54" s="493">
        <v>2016</v>
      </c>
      <c r="D54" s="484">
        <v>2017</v>
      </c>
      <c r="E54" s="484">
        <v>2018</v>
      </c>
      <c r="F54" s="484"/>
      <c r="G54" s="484"/>
      <c r="H54" s="465"/>
      <c r="I54" s="465"/>
      <c r="J54" s="489"/>
      <c r="K54" s="166">
        <v>2023</v>
      </c>
      <c r="L54" s="168">
        <v>2024</v>
      </c>
      <c r="N54" s="467"/>
    </row>
    <row r="55" spans="1:14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49">D31/D7</f>
        <v>3.4169911944004991</v>
      </c>
      <c r="E55" s="112">
        <f t="shared" si="49"/>
        <v>3.594888865750693</v>
      </c>
      <c r="F55" s="112">
        <f t="shared" ref="F55:H55" si="50">F31/F7</f>
        <v>3.6577742806699343</v>
      </c>
      <c r="G55" s="112">
        <f t="shared" si="50"/>
        <v>3.728775801182513</v>
      </c>
      <c r="H55" s="112">
        <f t="shared" si="50"/>
        <v>3.9196333056686998</v>
      </c>
      <c r="I55" s="112">
        <f t="shared" ref="I55:J55" si="51">I31/I7</f>
        <v>4.1544177812803724</v>
      </c>
      <c r="J55" s="112">
        <f t="shared" si="51"/>
        <v>4.3460658069435363</v>
      </c>
      <c r="K55" s="182">
        <f t="shared" ref="K55:L55" si="52">K31/K7</f>
        <v>4.1762790056564434</v>
      </c>
      <c r="L55" s="183">
        <f t="shared" si="52"/>
        <v>4.3288114681843934</v>
      </c>
      <c r="N55" s="23">
        <f>(L55-K55)/K55</f>
        <v>3.6523532628293456E-2</v>
      </c>
    </row>
    <row r="56" spans="1:14" ht="20.100000000000001" customHeight="1" x14ac:dyDescent="0.25">
      <c r="A56" s="24"/>
      <c r="B56" t="s">
        <v>10</v>
      </c>
      <c r="C56" s="116">
        <f t="shared" ref="C56:E71" si="53">C32/C8</f>
        <v>3.1072184101681737</v>
      </c>
      <c r="D56" s="117">
        <f t="shared" si="53"/>
        <v>3.1804030646425181</v>
      </c>
      <c r="E56" s="117">
        <f t="shared" si="53"/>
        <v>3.2743204425841306</v>
      </c>
      <c r="F56" s="117">
        <f t="shared" ref="F56:H56" si="54">F32/F8</f>
        <v>3.2864474761518645</v>
      </c>
      <c r="G56" s="117">
        <f t="shared" si="54"/>
        <v>3.2671922631423351</v>
      </c>
      <c r="H56" s="117">
        <f t="shared" si="54"/>
        <v>3.3284059883369497</v>
      </c>
      <c r="I56" s="117">
        <f t="shared" ref="I56:J56" si="55">I32/I8</f>
        <v>3.5486245541954031</v>
      </c>
      <c r="J56" s="117">
        <f t="shared" si="55"/>
        <v>3.7289862778964826</v>
      </c>
      <c r="K56" s="116">
        <f t="shared" ref="K56:L56" si="56">K32/K8</f>
        <v>3.5723387719546613</v>
      </c>
      <c r="L56" s="184">
        <f t="shared" si="56"/>
        <v>3.7214744838415914</v>
      </c>
      <c r="N56" s="241">
        <f t="shared" ref="N56:N72" si="57">(L56-K56)/K56</f>
        <v>4.1747359757072576E-2</v>
      </c>
    </row>
    <row r="57" spans="1:14" ht="20.100000000000001" customHeight="1" x14ac:dyDescent="0.25">
      <c r="A57" s="24"/>
      <c r="B57" t="s">
        <v>17</v>
      </c>
      <c r="C57" s="116">
        <f t="shared" si="53"/>
        <v>3.0683299669482187</v>
      </c>
      <c r="D57" s="117">
        <f t="shared" si="53"/>
        <v>3.4523042163670796</v>
      </c>
      <c r="E57" s="117">
        <f t="shared" si="53"/>
        <v>4.9327896800144559</v>
      </c>
      <c r="F57" s="117">
        <f t="shared" ref="F57:H57" si="58">F33/F9</f>
        <v>5.4892722757062522</v>
      </c>
      <c r="G57" s="117">
        <f t="shared" si="58"/>
        <v>6.0537592649209637</v>
      </c>
      <c r="H57" s="117">
        <f t="shared" si="58"/>
        <v>6.8455806236617081</v>
      </c>
      <c r="I57" s="117">
        <f t="shared" ref="I57:J57" si="59">I33/I9</f>
        <v>8.1224392578117968</v>
      </c>
      <c r="J57" s="117">
        <f t="shared" si="59"/>
        <v>8.6348328385917501</v>
      </c>
      <c r="K57" s="116">
        <f t="shared" ref="K57:L57" si="60">K33/K9</f>
        <v>8.9400205763841161</v>
      </c>
      <c r="L57" s="184">
        <f t="shared" si="60"/>
        <v>9.856451209329725</v>
      </c>
      <c r="N57" s="30">
        <f t="shared" si="57"/>
        <v>0.10250878341001188</v>
      </c>
    </row>
    <row r="58" spans="1:14" ht="20.100000000000001" customHeight="1" x14ac:dyDescent="0.25">
      <c r="A58" s="24"/>
      <c r="B58" t="s">
        <v>14</v>
      </c>
      <c r="C58" s="116">
        <f t="shared" si="53"/>
        <v>4.6082630427651941</v>
      </c>
      <c r="D58" s="117">
        <f t="shared" si="53"/>
        <v>4.758014830125072</v>
      </c>
      <c r="E58" s="117">
        <f t="shared" si="53"/>
        <v>5.2158887373037963</v>
      </c>
      <c r="F58" s="117">
        <f t="shared" ref="F58:H58" si="61">F34/F10</f>
        <v>5.8826120227282956</v>
      </c>
      <c r="G58" s="117">
        <f t="shared" si="61"/>
        <v>5.924750748432853</v>
      </c>
      <c r="H58" s="117">
        <f t="shared" si="61"/>
        <v>6.1938970060852334</v>
      </c>
      <c r="I58" s="117">
        <f t="shared" ref="I58:J58" si="62">I34/I10</f>
        <v>6.4556496487018409</v>
      </c>
      <c r="J58" s="117">
        <f t="shared" si="62"/>
        <v>6.6735882052921678</v>
      </c>
      <c r="K58" s="116">
        <f t="shared" ref="K58:L58" si="63">K34/K10</f>
        <v>6.3322507453802208</v>
      </c>
      <c r="L58" s="184">
        <f t="shared" si="63"/>
        <v>6.604183159563549</v>
      </c>
      <c r="N58" s="30">
        <f t="shared" si="57"/>
        <v>4.2944037612806178E-2</v>
      </c>
    </row>
    <row r="59" spans="1:14" ht="20.100000000000001" customHeight="1" x14ac:dyDescent="0.25">
      <c r="A59" s="24"/>
      <c r="B59" t="s">
        <v>8</v>
      </c>
      <c r="C59" s="116">
        <f t="shared" si="53"/>
        <v>1.8313554028732042</v>
      </c>
      <c r="D59" s="117">
        <f t="shared" si="53"/>
        <v>2.1490453320838703</v>
      </c>
      <c r="E59" s="117">
        <f t="shared" si="53"/>
        <v>1.8330268616317045</v>
      </c>
      <c r="F59" s="117">
        <f t="shared" ref="F59:G59" si="64">F35/F11</f>
        <v>1.8614387112903401</v>
      </c>
      <c r="G59" s="117">
        <f t="shared" si="64"/>
        <v>2.0368236331900675</v>
      </c>
      <c r="H59" s="117"/>
      <c r="I59" s="117"/>
      <c r="J59" s="117"/>
      <c r="K59" s="116"/>
      <c r="L59" s="184"/>
      <c r="N59" s="30"/>
    </row>
    <row r="60" spans="1:14" ht="20.100000000000001" customHeight="1" x14ac:dyDescent="0.25">
      <c r="A60" s="24"/>
      <c r="B60" t="s">
        <v>15</v>
      </c>
      <c r="C60" s="116">
        <f t="shared" si="53"/>
        <v>3.4174447174447176</v>
      </c>
      <c r="D60" s="117">
        <f t="shared" si="53"/>
        <v>3.5232390991854334</v>
      </c>
      <c r="E60" s="117">
        <f t="shared" si="53"/>
        <v>3.3732123411978221</v>
      </c>
      <c r="F60" s="117">
        <f t="shared" ref="F60:H60" si="65">F36/F12</f>
        <v>4.1576092415871422</v>
      </c>
      <c r="G60" s="117">
        <f t="shared" si="65"/>
        <v>4.3125341492733034</v>
      </c>
      <c r="H60" s="117">
        <f t="shared" si="65"/>
        <v>4.0231084939329049</v>
      </c>
      <c r="I60" s="117">
        <f t="shared" ref="I60:J60" si="66">I36/I12</f>
        <v>4.4991700489309707</v>
      </c>
      <c r="J60" s="117">
        <f t="shared" si="66"/>
        <v>6.0732528660782163</v>
      </c>
      <c r="K60" s="116">
        <f t="shared" ref="K60:L60" si="67">K36/K12</f>
        <v>6.2429734932622543</v>
      </c>
      <c r="L60" s="184">
        <f t="shared" si="67"/>
        <v>6.2027409497487724</v>
      </c>
      <c r="N60" s="30">
        <f t="shared" si="57"/>
        <v>-6.4444520799107835E-3</v>
      </c>
    </row>
    <row r="61" spans="1:14" ht="20.100000000000001" customHeight="1" x14ac:dyDescent="0.25">
      <c r="A61" s="24"/>
      <c r="B61" t="s">
        <v>13</v>
      </c>
      <c r="C61" s="116">
        <f t="shared" si="53"/>
        <v>2.1756047266454122</v>
      </c>
      <c r="D61" s="117">
        <f t="shared" si="53"/>
        <v>2.6124092046803837</v>
      </c>
      <c r="E61" s="117">
        <f t="shared" si="53"/>
        <v>2.3239647922346882</v>
      </c>
      <c r="F61" s="117">
        <f t="shared" ref="F61:H61" si="68">F37/F13</f>
        <v>2.6343167682601587</v>
      </c>
      <c r="G61" s="117">
        <f t="shared" si="68"/>
        <v>3.4169438408825004</v>
      </c>
      <c r="H61" s="117">
        <f t="shared" si="68"/>
        <v>4.4149541795931206</v>
      </c>
      <c r="I61" s="117">
        <f t="shared" ref="I61:J61" si="69">I37/I13</f>
        <v>5.4063834253942131</v>
      </c>
      <c r="J61" s="117">
        <f t="shared" si="69"/>
        <v>5.1274945815973378</v>
      </c>
      <c r="K61" s="116">
        <f t="shared" ref="K61:L61" si="70">K37/K13</f>
        <v>5.1805706347655169</v>
      </c>
      <c r="L61" s="184">
        <f t="shared" si="70"/>
        <v>4.8945549151846812</v>
      </c>
      <c r="N61" s="30">
        <f t="shared" si="57"/>
        <v>-5.5209307959523918E-2</v>
      </c>
    </row>
    <row r="62" spans="1:14" ht="20.100000000000001" customHeight="1" x14ac:dyDescent="0.25">
      <c r="A62" s="24"/>
      <c r="B62" t="s">
        <v>16</v>
      </c>
      <c r="C62" s="116">
        <f t="shared" si="53"/>
        <v>3.0944530831492969</v>
      </c>
      <c r="D62" s="117">
        <f t="shared" si="53"/>
        <v>3.0633340492995158</v>
      </c>
      <c r="E62" s="117">
        <f t="shared" si="53"/>
        <v>3.1628049484462837</v>
      </c>
      <c r="F62" s="117">
        <f t="shared" ref="F62:H62" si="71">F38/F14</f>
        <v>3.3549586599272225</v>
      </c>
      <c r="G62" s="117">
        <f t="shared" si="71"/>
        <v>3.5277086706265339</v>
      </c>
      <c r="H62" s="117">
        <f t="shared" si="71"/>
        <v>3.7201652026273089</v>
      </c>
      <c r="I62" s="117">
        <f t="shared" ref="I62:J62" si="72">I38/I14</f>
        <v>3.8275086841265837</v>
      </c>
      <c r="J62" s="117">
        <f t="shared" si="72"/>
        <v>4.1799686091186867</v>
      </c>
      <c r="K62" s="116">
        <f t="shared" ref="K62:L62" si="73">K38/K14</f>
        <v>4.0154286989525545</v>
      </c>
      <c r="L62" s="184">
        <f t="shared" si="73"/>
        <v>4.1401996319970316</v>
      </c>
      <c r="N62" s="30">
        <f t="shared" si="57"/>
        <v>3.1072879734366645E-2</v>
      </c>
    </row>
    <row r="63" spans="1:14" ht="20.100000000000001" customHeight="1" x14ac:dyDescent="0.25">
      <c r="A63" s="24"/>
      <c r="B63" t="s">
        <v>84</v>
      </c>
      <c r="C63" s="116">
        <f t="shared" si="53"/>
        <v>3.6242080016250129</v>
      </c>
      <c r="D63" s="117">
        <f t="shared" si="53"/>
        <v>3.8319918871902581</v>
      </c>
      <c r="E63" s="117">
        <f t="shared" si="53"/>
        <v>3.9938925411898385</v>
      </c>
      <c r="F63" s="117">
        <f t="shared" ref="F63:H63" si="74">F39/F15</f>
        <v>3.769083871133954</v>
      </c>
      <c r="G63" s="117">
        <f t="shared" si="74"/>
        <v>3.9081079730067483</v>
      </c>
      <c r="H63" s="117">
        <f t="shared" si="74"/>
        <v>3.7462922746351368</v>
      </c>
      <c r="I63" s="117">
        <f t="shared" ref="I63:J63" si="75">I39/I15</f>
        <v>3.6057495175988348</v>
      </c>
      <c r="J63" s="117">
        <f t="shared" si="75"/>
        <v>3.7407064180499483</v>
      </c>
      <c r="K63" s="116">
        <f t="shared" ref="K63:L63" si="76">K39/K15</f>
        <v>3.5249697824340256</v>
      </c>
      <c r="L63" s="184">
        <f t="shared" si="76"/>
        <v>4.105538733140766</v>
      </c>
      <c r="N63" s="30">
        <f t="shared" si="57"/>
        <v>0.16470182343119322</v>
      </c>
    </row>
    <row r="64" spans="1:14" ht="20.100000000000001" customHeight="1" x14ac:dyDescent="0.25">
      <c r="A64" s="24"/>
      <c r="B64" t="s">
        <v>9</v>
      </c>
      <c r="C64" s="116">
        <f t="shared" si="53"/>
        <v>2.9725197434027817</v>
      </c>
      <c r="D64" s="117">
        <f t="shared" si="53"/>
        <v>3.0922176967130417</v>
      </c>
      <c r="E64" s="117">
        <f t="shared" si="53"/>
        <v>3.3400513414949007</v>
      </c>
      <c r="F64" s="117">
        <f t="shared" ref="F64:H64" si="77">F40/F16</f>
        <v>3.3903876616029951</v>
      </c>
      <c r="G64" s="117">
        <f t="shared" si="77"/>
        <v>3.4035176225303028</v>
      </c>
      <c r="H64" s="117">
        <f t="shared" si="77"/>
        <v>3.5315880702886275</v>
      </c>
      <c r="I64" s="117">
        <f t="shared" ref="I64:J64" si="78">I40/I16</f>
        <v>3.7294134216566595</v>
      </c>
      <c r="J64" s="117">
        <f t="shared" si="78"/>
        <v>3.9026133268947105</v>
      </c>
      <c r="K64" s="116">
        <f t="shared" ref="K64:L64" si="79">K40/K16</f>
        <v>3.8033473577568819</v>
      </c>
      <c r="L64" s="184">
        <f t="shared" si="79"/>
        <v>3.8425356679318048</v>
      </c>
      <c r="N64" s="30">
        <f t="shared" si="57"/>
        <v>1.030363689895396E-2</v>
      </c>
    </row>
    <row r="65" spans="1:42" ht="20.100000000000001" customHeight="1" x14ac:dyDescent="0.25">
      <c r="A65" s="24"/>
      <c r="B65" t="s">
        <v>12</v>
      </c>
      <c r="C65" s="116">
        <f t="shared" si="53"/>
        <v>2.5870780949019956</v>
      </c>
      <c r="D65" s="117">
        <f t="shared" si="53"/>
        <v>2.6597150384712642</v>
      </c>
      <c r="E65" s="117">
        <f t="shared" si="53"/>
        <v>2.8435620972733431</v>
      </c>
      <c r="F65" s="117">
        <f t="shared" ref="F65:H65" si="80">F41/F17</f>
        <v>2.4043502291056851</v>
      </c>
      <c r="G65" s="117">
        <f t="shared" si="80"/>
        <v>2.4388556619832822</v>
      </c>
      <c r="H65" s="117">
        <f t="shared" si="80"/>
        <v>2.5250854549770492</v>
      </c>
      <c r="I65" s="117">
        <f t="shared" ref="I65:J65" si="81">I41/I17</f>
        <v>2.7056100592744405</v>
      </c>
      <c r="J65" s="117">
        <f t="shared" si="81"/>
        <v>3.0055920838742716</v>
      </c>
      <c r="K65" s="116">
        <f t="shared" ref="K65:L65" si="82">K41/K17</f>
        <v>2.7870494673253576</v>
      </c>
      <c r="L65" s="184">
        <f t="shared" si="82"/>
        <v>3.0407404642610638</v>
      </c>
      <c r="N65" s="30">
        <f t="shared" si="57"/>
        <v>9.1024935118631148E-2</v>
      </c>
    </row>
    <row r="66" spans="1:42" ht="20.100000000000001" customHeight="1" x14ac:dyDescent="0.25">
      <c r="A66" s="24"/>
      <c r="B66" t="s">
        <v>11</v>
      </c>
      <c r="C66" s="116">
        <f t="shared" si="53"/>
        <v>2.7053523323271169</v>
      </c>
      <c r="D66" s="117">
        <f t="shared" si="53"/>
        <v>2.8582163449429099</v>
      </c>
      <c r="E66" s="117">
        <f t="shared" si="53"/>
        <v>2.9886613293918165</v>
      </c>
      <c r="F66" s="117">
        <f t="shared" ref="F66:H66" si="83">F42/F18</f>
        <v>3.0033512190316172</v>
      </c>
      <c r="G66" s="117">
        <f t="shared" si="83"/>
        <v>3.0337369720846326</v>
      </c>
      <c r="H66" s="117">
        <f t="shared" si="83"/>
        <v>3.2037699739392358</v>
      </c>
      <c r="I66" s="117">
        <f t="shared" ref="I66:J66" si="84">I42/I18</f>
        <v>3.4955745603704593</v>
      </c>
      <c r="J66" s="117">
        <f t="shared" si="84"/>
        <v>3.6013520874947695</v>
      </c>
      <c r="K66" s="116">
        <f t="shared" ref="K66:L66" si="85">K42/K18</f>
        <v>3.428937278755253</v>
      </c>
      <c r="L66" s="184">
        <f t="shared" si="85"/>
        <v>3.5633028248110787</v>
      </c>
      <c r="N66" s="30">
        <f t="shared" si="57"/>
        <v>3.9185769564324638E-2</v>
      </c>
    </row>
    <row r="67" spans="1:42" s="1" customFormat="1" ht="20.100000000000001" customHeight="1" x14ac:dyDescent="0.25">
      <c r="A67" s="24"/>
      <c r="B67" t="s">
        <v>6</v>
      </c>
      <c r="C67" s="116">
        <f t="shared" si="53"/>
        <v>3.2203387361387796</v>
      </c>
      <c r="D67" s="117">
        <f t="shared" si="53"/>
        <v>3.5336721368834847</v>
      </c>
      <c r="E67" s="117">
        <f t="shared" si="53"/>
        <v>3.794407741231824</v>
      </c>
      <c r="F67" s="117">
        <f t="shared" ref="F67:H67" si="86">F43/F19</f>
        <v>3.9585855236113172</v>
      </c>
      <c r="G67" s="117">
        <f t="shared" si="86"/>
        <v>4.0431164340769117</v>
      </c>
      <c r="H67" s="117">
        <f t="shared" si="86"/>
        <v>4.2325026788254618</v>
      </c>
      <c r="I67" s="117">
        <f t="shared" ref="I67:J67" si="87">I43/I19</f>
        <v>4.3937395805259589</v>
      </c>
      <c r="J67" s="117">
        <f t="shared" si="87"/>
        <v>4.4992655618060393</v>
      </c>
      <c r="K67" s="116">
        <f t="shared" ref="K67:L67" si="88">K43/K19</f>
        <v>4.3862119873252299</v>
      </c>
      <c r="L67" s="184">
        <f t="shared" si="88"/>
        <v>4.3377156730675601</v>
      </c>
      <c r="M67"/>
      <c r="N67" s="30">
        <f t="shared" si="57"/>
        <v>-1.1056536801643153E-2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si="53"/>
        <v>5.7456459973539813</v>
      </c>
      <c r="D68" s="121">
        <f t="shared" si="53"/>
        <v>6.3598698970344749</v>
      </c>
      <c r="E68" s="121">
        <f t="shared" si="53"/>
        <v>6.435994581767444</v>
      </c>
      <c r="F68" s="121">
        <f t="shared" ref="F68:H68" si="89">F44/F20</f>
        <v>6.9692724983047567</v>
      </c>
      <c r="G68" s="121">
        <f t="shared" si="89"/>
        <v>6.6775284770147945</v>
      </c>
      <c r="H68" s="121">
        <f t="shared" si="89"/>
        <v>6.8066812227074234</v>
      </c>
      <c r="I68" s="121">
        <f t="shared" ref="I68:J68" si="90">I44/I20</f>
        <v>7.2708390857380856</v>
      </c>
      <c r="J68" s="121">
        <f t="shared" si="90"/>
        <v>8.4229597443107185</v>
      </c>
      <c r="K68" s="116">
        <f t="shared" ref="K68:L68" si="91">K44/K20</f>
        <v>7.1851991281949674</v>
      </c>
      <c r="L68" s="184">
        <f t="shared" si="91"/>
        <v>8.5061971223775981</v>
      </c>
      <c r="N68" s="34">
        <f t="shared" si="57"/>
        <v>0.18384987953903592</v>
      </c>
    </row>
    <row r="69" spans="1:42" ht="20.100000000000001" customHeight="1" thickBot="1" x14ac:dyDescent="0.3">
      <c r="A69" s="5" t="s">
        <v>45</v>
      </c>
      <c r="B69" s="6"/>
      <c r="C69" s="123">
        <f t="shared" si="53"/>
        <v>1.1651844962701983</v>
      </c>
      <c r="D69" s="124">
        <f t="shared" si="53"/>
        <v>1.1939999104830223</v>
      </c>
      <c r="E69" s="124">
        <f t="shared" si="53"/>
        <v>1.3421143788134609</v>
      </c>
      <c r="F69" s="124">
        <f t="shared" ref="F69:G69" si="92">F45/F21</f>
        <v>1.3354558265681284</v>
      </c>
      <c r="G69" s="124">
        <f t="shared" si="92"/>
        <v>1.3363742466699555</v>
      </c>
      <c r="H69" s="124">
        <f>H45/H21</f>
        <v>1.3377759953840802</v>
      </c>
      <c r="I69" s="124">
        <f t="shared" ref="I69:J69" si="93">I45/I21</f>
        <v>1.4352635734960657</v>
      </c>
      <c r="J69" s="124">
        <f t="shared" si="93"/>
        <v>1.4922291487679318</v>
      </c>
      <c r="K69" s="123">
        <f t="shared" ref="K69:L69" si="94">K45/K21</f>
        <v>1.4331801312505488</v>
      </c>
      <c r="L69" s="185">
        <f t="shared" si="94"/>
        <v>1.4641374023697882</v>
      </c>
      <c r="N69" s="23">
        <f t="shared" si="57"/>
        <v>2.1600404892738113E-2</v>
      </c>
    </row>
    <row r="70" spans="1:42" ht="20.100000000000001" customHeight="1" x14ac:dyDescent="0.25">
      <c r="A70" s="24"/>
      <c r="B70" t="s">
        <v>4</v>
      </c>
      <c r="C70" s="116">
        <f t="shared" si="53"/>
        <v>1.2695315889009986</v>
      </c>
      <c r="D70" s="117">
        <f t="shared" si="53"/>
        <v>1.1836627509489048</v>
      </c>
      <c r="E70" s="117">
        <f t="shared" si="53"/>
        <v>1.1466372363788226</v>
      </c>
      <c r="F70" s="117">
        <f t="shared" ref="F70:H70" si="95">F46/F22</f>
        <v>1.0902498149712032</v>
      </c>
      <c r="G70" s="117">
        <f t="shared" si="95"/>
        <v>1.0097717505791066</v>
      </c>
      <c r="H70" s="117">
        <f t="shared" si="95"/>
        <v>1.0250552227225511</v>
      </c>
      <c r="I70" s="117">
        <f t="shared" ref="I70:J70" si="96">I46/I22</f>
        <v>1.2169493568170788</v>
      </c>
      <c r="J70" s="117">
        <f t="shared" si="96"/>
        <v>1.3374181301441184</v>
      </c>
      <c r="K70" s="116">
        <f t="shared" ref="K70:L70" si="97">K46/K22</f>
        <v>1.1862546187363441</v>
      </c>
      <c r="L70" s="184">
        <f t="shared" si="97"/>
        <v>1.2422961592272777</v>
      </c>
      <c r="N70" s="241">
        <f t="shared" si="57"/>
        <v>4.7242421319827387E-2</v>
      </c>
    </row>
    <row r="71" spans="1:42" ht="20.100000000000001" customHeight="1" thickBot="1" x14ac:dyDescent="0.3">
      <c r="A71" s="24"/>
      <c r="B71" t="s">
        <v>3</v>
      </c>
      <c r="C71" s="120">
        <f t="shared" si="53"/>
        <v>1.1622782613695222</v>
      </c>
      <c r="D71" s="117">
        <f t="shared" si="53"/>
        <v>1.1943064846384575</v>
      </c>
      <c r="E71" s="117">
        <f t="shared" si="53"/>
        <v>1.3515997391487742</v>
      </c>
      <c r="F71" s="117">
        <f t="shared" ref="F71:H71" si="98">F47/F23</f>
        <v>1.3573299686273701</v>
      </c>
      <c r="G71" s="117">
        <f t="shared" si="98"/>
        <v>1.3630542418162033</v>
      </c>
      <c r="H71" s="117">
        <f t="shared" si="98"/>
        <v>1.3664638131116364</v>
      </c>
      <c r="I71" s="117">
        <f t="shared" ref="I71:J71" si="99">I47/I23</f>
        <v>1.4529912854471956</v>
      </c>
      <c r="J71" s="117">
        <f t="shared" si="99"/>
        <v>1.5075028470700083</v>
      </c>
      <c r="K71" s="116">
        <f t="shared" ref="K71:L71" si="100">K47/K23</f>
        <v>1.45527652649758</v>
      </c>
      <c r="L71" s="184">
        <f t="shared" si="100"/>
        <v>1.4901539767511494</v>
      </c>
      <c r="N71" s="34">
        <f t="shared" si="57"/>
        <v>2.3966201349724967E-2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101">C48/C24</f>
        <v>2.1054929034593952</v>
      </c>
      <c r="D72" s="127">
        <f t="shared" si="101"/>
        <v>2.1993873370347377</v>
      </c>
      <c r="E72" s="127">
        <f t="shared" si="101"/>
        <v>2.4032794086253029</v>
      </c>
      <c r="F72" s="127">
        <f t="shared" ref="F72:H72" si="102">F48/F24</f>
        <v>2.4510560716120424</v>
      </c>
      <c r="G72" s="127">
        <f t="shared" si="102"/>
        <v>2.4529767417065393</v>
      </c>
      <c r="H72" s="127">
        <f t="shared" si="102"/>
        <v>2.5734907582817903</v>
      </c>
      <c r="I72" s="127">
        <f t="shared" ref="I72:J72" si="103">I48/I24</f>
        <v>2.7624043159300737</v>
      </c>
      <c r="J72" s="127">
        <f t="shared" si="103"/>
        <v>2.8790156370468676</v>
      </c>
      <c r="K72" s="186">
        <f t="shared" ref="K72:L72" si="104">K48/K24</f>
        <v>2.7431459347336817</v>
      </c>
      <c r="L72" s="187">
        <f t="shared" si="104"/>
        <v>2.8648661073622881</v>
      </c>
      <c r="N72" s="128">
        <f t="shared" si="57"/>
        <v>4.4372474350484581E-2</v>
      </c>
    </row>
    <row r="74" spans="1:42" ht="15.75" x14ac:dyDescent="0.25">
      <c r="A74" s="99" t="s">
        <v>38</v>
      </c>
    </row>
  </sheetData>
  <mergeCells count="51">
    <mergeCell ref="A53:B54"/>
    <mergeCell ref="C53:C54"/>
    <mergeCell ref="D53:D54"/>
    <mergeCell ref="E53:E54"/>
    <mergeCell ref="H29:H30"/>
    <mergeCell ref="H53:H54"/>
    <mergeCell ref="Y5:Z5"/>
    <mergeCell ref="A29:B30"/>
    <mergeCell ref="C29:C30"/>
    <mergeCell ref="D29:D30"/>
    <mergeCell ref="E29:E30"/>
    <mergeCell ref="N29:N30"/>
    <mergeCell ref="A5:B6"/>
    <mergeCell ref="C5:C6"/>
    <mergeCell ref="D5:D6"/>
    <mergeCell ref="E5:E6"/>
    <mergeCell ref="N5:N6"/>
    <mergeCell ref="O29:O30"/>
    <mergeCell ref="P29:P30"/>
    <mergeCell ref="Y29:Z29"/>
    <mergeCell ref="J5:J6"/>
    <mergeCell ref="H5:H6"/>
    <mergeCell ref="I29:I30"/>
    <mergeCell ref="S5:S6"/>
    <mergeCell ref="S29:S30"/>
    <mergeCell ref="Q5:Q6"/>
    <mergeCell ref="V5:W5"/>
    <mergeCell ref="K29:L29"/>
    <mergeCell ref="V29:W29"/>
    <mergeCell ref="U29:U30"/>
    <mergeCell ref="U5:U6"/>
    <mergeCell ref="R5:R6"/>
    <mergeCell ref="R29:R30"/>
    <mergeCell ref="T5:T6"/>
    <mergeCell ref="T29:T30"/>
    <mergeCell ref="I53:I54"/>
    <mergeCell ref="F5:F6"/>
    <mergeCell ref="Q29:Q30"/>
    <mergeCell ref="F29:F30"/>
    <mergeCell ref="F53:F54"/>
    <mergeCell ref="J29:J30"/>
    <mergeCell ref="J53:J54"/>
    <mergeCell ref="O5:O6"/>
    <mergeCell ref="P5:P6"/>
    <mergeCell ref="K5:L5"/>
    <mergeCell ref="K53:L53"/>
    <mergeCell ref="N53:N54"/>
    <mergeCell ref="G5:G6"/>
    <mergeCell ref="G29:G30"/>
    <mergeCell ref="G53:G54"/>
    <mergeCell ref="I5:I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31:W48 V7:W24 Y31:Z34 Y7:Z10 K55:L58 N55:N58 Y36:Z48 Z35 K60:L72 N60:N72 Y12:Z24 Z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P74"/>
  <sheetViews>
    <sheetView showGridLines="0" topLeftCell="F15" workbookViewId="0">
      <selection activeCell="O66" sqref="O66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58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'6'!Y3</f>
        <v>VARIAÇÃO (JAN-MAR)</v>
      </c>
    </row>
    <row r="4" spans="1:26" ht="15.75" thickBot="1" x14ac:dyDescent="0.3"/>
    <row r="5" spans="1:26" ht="24" customHeight="1" x14ac:dyDescent="0.25">
      <c r="A5" s="460" t="s">
        <v>46</v>
      </c>
      <c r="B5" s="490"/>
      <c r="C5" s="462">
        <v>2016</v>
      </c>
      <c r="D5" s="464">
        <v>2017</v>
      </c>
      <c r="E5" s="464">
        <v>2018</v>
      </c>
      <c r="F5" s="464">
        <v>2019</v>
      </c>
      <c r="G5" s="464">
        <v>2020</v>
      </c>
      <c r="H5" s="464">
        <v>2021</v>
      </c>
      <c r="I5" s="464">
        <v>2022</v>
      </c>
      <c r="J5" s="488">
        <v>2023</v>
      </c>
      <c r="K5" s="470" t="s">
        <v>88</v>
      </c>
      <c r="L5" s="471"/>
      <c r="N5" s="476">
        <v>2016</v>
      </c>
      <c r="O5" s="464">
        <v>2017</v>
      </c>
      <c r="P5" s="464">
        <v>2018</v>
      </c>
      <c r="Q5" s="464">
        <v>2019</v>
      </c>
      <c r="R5" s="464">
        <v>2020</v>
      </c>
      <c r="S5" s="464">
        <v>2021</v>
      </c>
      <c r="T5" s="464">
        <v>2022</v>
      </c>
      <c r="U5" s="488">
        <v>2023</v>
      </c>
      <c r="V5" s="470" t="str">
        <f>K5</f>
        <v>janeiro - março</v>
      </c>
      <c r="W5" s="471"/>
      <c r="Y5" s="478" t="s">
        <v>90</v>
      </c>
      <c r="Z5" s="479"/>
    </row>
    <row r="6" spans="1:26" ht="20.25" customHeight="1" thickBot="1" x14ac:dyDescent="0.3">
      <c r="A6" s="491"/>
      <c r="B6" s="492"/>
      <c r="C6" s="493"/>
      <c r="D6" s="484"/>
      <c r="E6" s="484"/>
      <c r="F6" s="484"/>
      <c r="G6" s="484"/>
      <c r="H6" s="465"/>
      <c r="I6" s="465"/>
      <c r="J6" s="489"/>
      <c r="K6" s="166">
        <v>2023</v>
      </c>
      <c r="L6" s="168">
        <v>2024</v>
      </c>
      <c r="N6" s="494"/>
      <c r="O6" s="484"/>
      <c r="P6" s="484"/>
      <c r="Q6" s="484"/>
      <c r="R6" s="484"/>
      <c r="S6" s="484"/>
      <c r="T6" s="484"/>
      <c r="U6" s="495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27559171.250999998</v>
      </c>
      <c r="J7" s="110">
        <f t="shared" si="0"/>
        <v>30769061.954000019</v>
      </c>
      <c r="K7" s="180">
        <f t="shared" ref="K7:L7" si="1">SUM(K8:K20)</f>
        <v>7208880.2989999996</v>
      </c>
      <c r="L7" s="179">
        <f t="shared" si="1"/>
        <v>8324969.8759999983</v>
      </c>
      <c r="N7" s="64">
        <f>C7/C24</f>
        <v>0.34702816082287186</v>
      </c>
      <c r="O7" s="16">
        <f>D7/D24</f>
        <v>0.34541445085493772</v>
      </c>
      <c r="P7" s="16">
        <f>E7/E24</f>
        <v>0.35678891536952334</v>
      </c>
      <c r="Q7" s="16">
        <f>F7/F24</f>
        <v>0.37852559034829586</v>
      </c>
      <c r="R7" s="16">
        <f>G7/G24</f>
        <v>0.36209830593739745</v>
      </c>
      <c r="S7" s="16">
        <f t="shared" ref="S7:T7" si="2">H7/H24</f>
        <v>0.38434749343634128</v>
      </c>
      <c r="T7" s="16">
        <f t="shared" si="2"/>
        <v>0.35451198653039456</v>
      </c>
      <c r="U7" s="17">
        <f>J7/J24</f>
        <v>0.35057282377680454</v>
      </c>
      <c r="V7" s="7">
        <f>K7/K24</f>
        <v>0.34589776856708226</v>
      </c>
      <c r="W7" s="17">
        <f>L7/L24</f>
        <v>0.37460866160943102</v>
      </c>
      <c r="Y7" s="102">
        <f>(L7-K7)/K7</f>
        <v>0.15482148831834816</v>
      </c>
      <c r="Z7" s="101">
        <f>(W7-V7)*100</f>
        <v>2.8710893042348751</v>
      </c>
    </row>
    <row r="8" spans="1:26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5210793.2209999999</v>
      </c>
      <c r="J8" s="12">
        <v>5865273.9159999993</v>
      </c>
      <c r="K8" s="10">
        <v>1280677.9559999998</v>
      </c>
      <c r="L8" s="161">
        <v>1576068.5900000003</v>
      </c>
      <c r="N8" s="96">
        <f>C8/$C$7</f>
        <v>0.18412008414855971</v>
      </c>
      <c r="O8" s="18">
        <f>D8/$D$7</f>
        <v>0.2069275267197703</v>
      </c>
      <c r="P8" s="18">
        <f t="shared" ref="P8:P20" si="3">E8/$E$7</f>
        <v>0.19266235803865228</v>
      </c>
      <c r="Q8" s="37">
        <f>F8/$F$7</f>
        <v>0.17896830676423997</v>
      </c>
      <c r="R8" s="37">
        <f>G8/$G$7</f>
        <v>0.18994803545355138</v>
      </c>
      <c r="S8" s="37">
        <f>H8/$H$7</f>
        <v>0.1968392701277068</v>
      </c>
      <c r="T8" s="37">
        <f>I8/$I$7</f>
        <v>0.18907655725717529</v>
      </c>
      <c r="U8" s="19">
        <f>J8/$J$7</f>
        <v>0.19062244811910836</v>
      </c>
      <c r="V8" s="37">
        <f>K8/$K$7</f>
        <v>0.17765282580398134</v>
      </c>
      <c r="W8" s="19">
        <f>L8/$L$7</f>
        <v>0.18931823339609172</v>
      </c>
      <c r="Y8" s="103">
        <f t="shared" ref="Y8:Y24" si="4">(L8-K8)/K8</f>
        <v>0.23065176738311921</v>
      </c>
      <c r="Z8" s="104">
        <f t="shared" ref="Z8:Z24" si="5">(W8-V8)*100</f>
        <v>1.1665407592110377</v>
      </c>
    </row>
    <row r="9" spans="1:26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253900.84200000003</v>
      </c>
      <c r="J9" s="12">
        <v>258799.30899999995</v>
      </c>
      <c r="K9" s="10">
        <v>61969.673999999999</v>
      </c>
      <c r="L9" s="161">
        <v>52315.339</v>
      </c>
      <c r="N9" s="96">
        <f t="shared" ref="N9:N20" si="6">C9/$C$7</f>
        <v>1.4290210720686897E-2</v>
      </c>
      <c r="O9" s="18">
        <f t="shared" ref="O9:O20" si="7">D9/$D$7</f>
        <v>1.7216363581763046E-2</v>
      </c>
      <c r="P9" s="18">
        <f t="shared" si="3"/>
        <v>1.0413937606758412E-2</v>
      </c>
      <c r="Q9" s="37">
        <f t="shared" ref="Q9:Q20" si="8">F9/$F$7</f>
        <v>8.0685872268605307E-3</v>
      </c>
      <c r="R9" s="37">
        <f t="shared" ref="R9:R20" si="9">G9/$G$7</f>
        <v>8.6533690193682476E-3</v>
      </c>
      <c r="S9" s="37">
        <f t="shared" ref="S9:S20" si="10">H9/$H$7</f>
        <v>8.9115932813666875E-3</v>
      </c>
      <c r="T9" s="37">
        <f t="shared" ref="T9:T20" si="11">I9/$I$7</f>
        <v>9.2129345867317074E-3</v>
      </c>
      <c r="U9" s="19">
        <f t="shared" ref="U9:U20" si="12">J9/$J$7</f>
        <v>8.4110236895394101E-3</v>
      </c>
      <c r="V9" s="37">
        <f t="shared" ref="V9:V20" si="13">K9/$K$7</f>
        <v>8.596296710405401E-3</v>
      </c>
      <c r="W9" s="19">
        <f t="shared" ref="W9:W20" si="14">L9/$L$7</f>
        <v>6.2841475439832581E-3</v>
      </c>
      <c r="Y9" s="103">
        <f t="shared" si="4"/>
        <v>-0.15579128268449499</v>
      </c>
      <c r="Z9" s="104">
        <f t="shared" si="5"/>
        <v>-0.23121491664221427</v>
      </c>
    </row>
    <row r="10" spans="1:26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4587267.9259999981</v>
      </c>
      <c r="J10" s="12">
        <v>5215923.6310000019</v>
      </c>
      <c r="K10" s="10">
        <v>1242113.6869999995</v>
      </c>
      <c r="L10" s="161">
        <v>1542194.8839999994</v>
      </c>
      <c r="N10" s="96">
        <f t="shared" si="6"/>
        <v>0.13577303696825851</v>
      </c>
      <c r="O10" s="18">
        <f t="shared" si="7"/>
        <v>0.15806028356711749</v>
      </c>
      <c r="P10" s="18">
        <f t="shared" si="3"/>
        <v>0.14125859793804491</v>
      </c>
      <c r="Q10" s="37">
        <f t="shared" si="8"/>
        <v>0.1340734657339317</v>
      </c>
      <c r="R10" s="37">
        <f t="shared" si="9"/>
        <v>0.14721692868175962</v>
      </c>
      <c r="S10" s="37">
        <f t="shared" si="10"/>
        <v>0.16402748260307437</v>
      </c>
      <c r="T10" s="37">
        <f t="shared" si="11"/>
        <v>0.16645159189369843</v>
      </c>
      <c r="U10" s="19">
        <f t="shared" si="12"/>
        <v>0.16951844806961769</v>
      </c>
      <c r="V10" s="37">
        <f t="shared" si="13"/>
        <v>0.17230327533282844</v>
      </c>
      <c r="W10" s="19">
        <f t="shared" si="14"/>
        <v>0.1852493050390468</v>
      </c>
      <c r="Y10" s="103">
        <f t="shared" si="4"/>
        <v>0.24158915575978196</v>
      </c>
      <c r="Z10" s="104">
        <f t="shared" si="5"/>
        <v>1.294602970621836</v>
      </c>
    </row>
    <row r="11" spans="1:26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12"/>
      <c r="K11" s="10"/>
      <c r="L11" s="161"/>
      <c r="N11" s="96">
        <f t="shared" si="6"/>
        <v>1.5534684966832554E-3</v>
      </c>
      <c r="O11" s="18">
        <f t="shared" si="7"/>
        <v>1.6703646316694031E-3</v>
      </c>
      <c r="P11" s="18">
        <f t="shared" si="3"/>
        <v>4.2403347792255835E-3</v>
      </c>
      <c r="Q11" s="37">
        <f t="shared" si="8"/>
        <v>3.3804376581696985E-3</v>
      </c>
      <c r="R11" s="37">
        <f t="shared" si="9"/>
        <v>1.2949295174688701E-3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5"/>
        <v>0</v>
      </c>
    </row>
    <row r="12" spans="1:26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27041.095000000001</v>
      </c>
      <c r="J12" s="12">
        <v>26488.688000000002</v>
      </c>
      <c r="K12" s="10">
        <v>7127.9499999999989</v>
      </c>
      <c r="L12" s="161">
        <v>6548.3469999999998</v>
      </c>
      <c r="N12" s="96">
        <f t="shared" si="6"/>
        <v>8.4815808726959347E-4</v>
      </c>
      <c r="O12" s="18">
        <f t="shared" si="7"/>
        <v>4.5597727628418622E-4</v>
      </c>
      <c r="P12" s="18">
        <f t="shared" si="3"/>
        <v>3.4600145289609587E-4</v>
      </c>
      <c r="Q12" s="37">
        <f t="shared" si="8"/>
        <v>5.8137971307345828E-4</v>
      </c>
      <c r="R12" s="37">
        <f t="shared" si="9"/>
        <v>2.518322771285747E-3</v>
      </c>
      <c r="S12" s="37">
        <f t="shared" si="10"/>
        <v>1.2187400833648878E-3</v>
      </c>
      <c r="T12" s="37">
        <f t="shared" si="11"/>
        <v>9.8120131239500907E-4</v>
      </c>
      <c r="U12" s="19">
        <f t="shared" si="12"/>
        <v>8.6088708325267739E-4</v>
      </c>
      <c r="V12" s="37">
        <f t="shared" si="13"/>
        <v>9.8877352714384407E-4</v>
      </c>
      <c r="W12" s="19">
        <f t="shared" si="14"/>
        <v>7.8659107450685035E-4</v>
      </c>
      <c r="Y12" s="103">
        <f t="shared" si="4"/>
        <v>-8.1314122573811445E-2</v>
      </c>
      <c r="Z12" s="104">
        <f t="shared" si="5"/>
        <v>-2.0218245263699371E-2</v>
      </c>
    </row>
    <row r="13" spans="1:26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46521.612000000001</v>
      </c>
      <c r="J13" s="12">
        <v>52788.68299999999</v>
      </c>
      <c r="K13" s="10">
        <v>12300.830000000002</v>
      </c>
      <c r="L13" s="161">
        <v>14811.018999999998</v>
      </c>
      <c r="N13" s="96">
        <f t="shared" si="6"/>
        <v>8.2168741012304477E-4</v>
      </c>
      <c r="O13" s="18">
        <f t="shared" si="7"/>
        <v>1.6285676170301972E-3</v>
      </c>
      <c r="P13" s="18">
        <f t="shared" si="3"/>
        <v>3.4087946025840058E-3</v>
      </c>
      <c r="Q13" s="37">
        <f t="shared" si="8"/>
        <v>2.3036604678499891E-3</v>
      </c>
      <c r="R13" s="37">
        <f t="shared" si="9"/>
        <v>1.5692638118025319E-3</v>
      </c>
      <c r="S13" s="37">
        <f t="shared" si="10"/>
        <v>1.550550800680723E-3</v>
      </c>
      <c r="T13" s="37">
        <f t="shared" si="11"/>
        <v>1.688062807705509E-3</v>
      </c>
      <c r="U13" s="19">
        <f t="shared" si="12"/>
        <v>1.7156416103591156E-3</v>
      </c>
      <c r="V13" s="37">
        <f t="shared" si="13"/>
        <v>1.7063440492563521E-3</v>
      </c>
      <c r="W13" s="19">
        <f t="shared" si="14"/>
        <v>1.7791078190803535E-3</v>
      </c>
      <c r="Y13" s="103">
        <f t="shared" si="4"/>
        <v>0.2040666361538202</v>
      </c>
      <c r="Z13" s="104">
        <f t="shared" si="5"/>
        <v>7.2763769824001415E-3</v>
      </c>
    </row>
    <row r="14" spans="1:26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1674840.9939999997</v>
      </c>
      <c r="J14" s="12">
        <v>1746186.5379999999</v>
      </c>
      <c r="K14" s="10">
        <v>405610.84700000007</v>
      </c>
      <c r="L14" s="161">
        <v>394180.27400000003</v>
      </c>
      <c r="N14" s="96">
        <f t="shared" si="6"/>
        <v>0.10318943465995283</v>
      </c>
      <c r="O14" s="18">
        <f t="shared" si="7"/>
        <v>5.7698613060996787E-2</v>
      </c>
      <c r="P14" s="18">
        <f t="shared" si="3"/>
        <v>6.8165041831902889E-2</v>
      </c>
      <c r="Q14" s="37">
        <f t="shared" si="8"/>
        <v>6.4849235791783547E-2</v>
      </c>
      <c r="R14" s="37">
        <f t="shared" si="9"/>
        <v>6.6604907398881558E-2</v>
      </c>
      <c r="S14" s="37">
        <f t="shared" si="10"/>
        <v>5.9788839157025903E-2</v>
      </c>
      <c r="T14" s="37">
        <f t="shared" si="11"/>
        <v>6.0772545688913895E-2</v>
      </c>
      <c r="U14" s="19">
        <f t="shared" si="12"/>
        <v>5.6751373851128842E-2</v>
      </c>
      <c r="V14" s="37">
        <f t="shared" si="13"/>
        <v>5.6265443477576615E-2</v>
      </c>
      <c r="W14" s="19">
        <f t="shared" si="14"/>
        <v>4.7349153194701614E-2</v>
      </c>
      <c r="Y14" s="103">
        <f t="shared" si="4"/>
        <v>-2.8181132443926064E-2</v>
      </c>
      <c r="Z14" s="104">
        <f t="shared" si="5"/>
        <v>-0.89162902828750012</v>
      </c>
    </row>
    <row r="15" spans="1:26" ht="20.100000000000001" customHeight="1" x14ac:dyDescent="0.25">
      <c r="A15" s="24"/>
      <c r="B15" t="s">
        <v>84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529023.06100000022</v>
      </c>
      <c r="J15" s="12">
        <v>612404.29600000044</v>
      </c>
      <c r="K15" s="10">
        <v>145004.89299999998</v>
      </c>
      <c r="L15" s="161">
        <v>188869.10499999998</v>
      </c>
      <c r="N15" s="96">
        <f t="shared" si="6"/>
        <v>4.5645080221031718E-3</v>
      </c>
      <c r="O15" s="18">
        <f t="shared" si="7"/>
        <v>5.9871516410128769E-3</v>
      </c>
      <c r="P15" s="18">
        <f t="shared" si="3"/>
        <v>1.805438681274622E-2</v>
      </c>
      <c r="Q15" s="37">
        <f t="shared" si="8"/>
        <v>1.7567950845765463E-2</v>
      </c>
      <c r="R15" s="37">
        <f t="shared" si="9"/>
        <v>2.5220731074865946E-2</v>
      </c>
      <c r="S15" s="37">
        <f t="shared" si="10"/>
        <v>2.2430949559490612E-2</v>
      </c>
      <c r="T15" s="37">
        <f t="shared" si="11"/>
        <v>1.9195898751157271E-2</v>
      </c>
      <c r="U15" s="19">
        <f t="shared" si="12"/>
        <v>1.9903248819075132E-2</v>
      </c>
      <c r="V15" s="37">
        <f t="shared" si="13"/>
        <v>2.011475943359952E-2</v>
      </c>
      <c r="W15" s="19">
        <f t="shared" si="14"/>
        <v>2.2687061672678178E-2</v>
      </c>
      <c r="Y15" s="103">
        <f t="shared" si="4"/>
        <v>0.30250159903224788</v>
      </c>
      <c r="Z15" s="104">
        <f t="shared" si="5"/>
        <v>0.25723022390786582</v>
      </c>
    </row>
    <row r="16" spans="1:26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1218913.5029999984</v>
      </c>
      <c r="J16" s="12">
        <v>1072351.6870000002</v>
      </c>
      <c r="K16" s="10">
        <v>309557.20800000004</v>
      </c>
      <c r="L16" s="161">
        <v>272071.44000000006</v>
      </c>
      <c r="N16" s="96">
        <f t="shared" si="6"/>
        <v>3.5685801207094206E-2</v>
      </c>
      <c r="O16" s="18">
        <f t="shared" si="7"/>
        <v>3.5019004286828873E-2</v>
      </c>
      <c r="P16" s="18">
        <f t="shared" si="3"/>
        <v>3.5143482961882661E-2</v>
      </c>
      <c r="Q16" s="37">
        <f t="shared" si="8"/>
        <v>2.581667722464152E-2</v>
      </c>
      <c r="R16" s="37">
        <f t="shared" si="9"/>
        <v>1.5882729785757846E-2</v>
      </c>
      <c r="S16" s="37">
        <f t="shared" si="10"/>
        <v>3.7729444925070341E-2</v>
      </c>
      <c r="T16" s="37">
        <f t="shared" si="11"/>
        <v>4.4228960729570908E-2</v>
      </c>
      <c r="U16" s="19">
        <f t="shared" si="12"/>
        <v>3.4851621040744567E-2</v>
      </c>
      <c r="V16" s="37">
        <f t="shared" si="13"/>
        <v>4.2941094200571087E-2</v>
      </c>
      <c r="W16" s="19">
        <f t="shared" si="14"/>
        <v>3.2681372311550709E-2</v>
      </c>
      <c r="Y16" s="103">
        <f t="shared" si="4"/>
        <v>-0.12109479938196101</v>
      </c>
      <c r="Z16" s="104">
        <f t="shared" si="5"/>
        <v>-1.0259721889020377</v>
      </c>
    </row>
    <row r="17" spans="1:26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3044609.7169999979</v>
      </c>
      <c r="J17" s="12">
        <v>3097168.0079999985</v>
      </c>
      <c r="K17" s="10">
        <v>781989.8629999999</v>
      </c>
      <c r="L17" s="161">
        <v>798957.37699999998</v>
      </c>
      <c r="N17" s="96">
        <f t="shared" si="6"/>
        <v>5.6585614706293738E-2</v>
      </c>
      <c r="O17" s="18">
        <f t="shared" si="7"/>
        <v>5.8994861926918891E-2</v>
      </c>
      <c r="P17" s="18">
        <f t="shared" si="3"/>
        <v>5.3716820286259799E-2</v>
      </c>
      <c r="Q17" s="37">
        <f t="shared" si="8"/>
        <v>0.11126998753775903</v>
      </c>
      <c r="R17" s="37">
        <f t="shared" si="9"/>
        <v>0.11941518264836988</v>
      </c>
      <c r="S17" s="37">
        <f t="shared" si="10"/>
        <v>0.11081825011181011</v>
      </c>
      <c r="T17" s="37">
        <f t="shared" si="11"/>
        <v>0.11047537276323295</v>
      </c>
      <c r="U17" s="19">
        <f t="shared" si="12"/>
        <v>0.10065851252242555</v>
      </c>
      <c r="V17" s="37">
        <f t="shared" si="13"/>
        <v>0.10847591173187823</v>
      </c>
      <c r="W17" s="19">
        <f t="shared" si="14"/>
        <v>9.5971203367751404E-2</v>
      </c>
      <c r="Y17" s="103">
        <f t="shared" si="4"/>
        <v>2.1697869502945315E-2</v>
      </c>
      <c r="Z17" s="104">
        <f t="shared" si="5"/>
        <v>-1.2504708364126829</v>
      </c>
    </row>
    <row r="18" spans="1:26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2110807.2550000004</v>
      </c>
      <c r="J18" s="12">
        <v>2546476.5180000011</v>
      </c>
      <c r="K18" s="10">
        <v>517368.223</v>
      </c>
      <c r="L18" s="161">
        <v>688752.80499999982</v>
      </c>
      <c r="N18" s="96">
        <f t="shared" si="6"/>
        <v>6.4661011652893299E-2</v>
      </c>
      <c r="O18" s="18">
        <f t="shared" si="7"/>
        <v>5.8229196925587742E-2</v>
      </c>
      <c r="P18" s="18">
        <f t="shared" si="3"/>
        <v>5.9161460570473556E-2</v>
      </c>
      <c r="Q18" s="37">
        <f t="shared" si="8"/>
        <v>7.3176806370374395E-2</v>
      </c>
      <c r="R18" s="37">
        <f t="shared" si="9"/>
        <v>7.8258377453426564E-2</v>
      </c>
      <c r="S18" s="37">
        <f t="shared" si="10"/>
        <v>7.3220586958623754E-2</v>
      </c>
      <c r="T18" s="37">
        <f t="shared" si="11"/>
        <v>7.6591826211878877E-2</v>
      </c>
      <c r="U18" s="19">
        <f t="shared" si="12"/>
        <v>8.2760940902488436E-2</v>
      </c>
      <c r="V18" s="37">
        <f t="shared" si="13"/>
        <v>7.1768180569147216E-2</v>
      </c>
      <c r="W18" s="19">
        <f t="shared" si="14"/>
        <v>8.2733369040241311E-2</v>
      </c>
      <c r="Y18" s="103">
        <f t="shared" si="4"/>
        <v>0.33126228937334601</v>
      </c>
      <c r="Z18" s="104">
        <f t="shared" si="5"/>
        <v>1.0965188471094094</v>
      </c>
    </row>
    <row r="19" spans="1:26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8684857.4309999999</v>
      </c>
      <c r="J19" s="12">
        <v>10079935.202000013</v>
      </c>
      <c r="K19" s="10">
        <v>2416036.774999999</v>
      </c>
      <c r="L19" s="161">
        <v>2749998.067999999</v>
      </c>
      <c r="N19" s="96">
        <f t="shared" si="6"/>
        <v>0.39031201410056948</v>
      </c>
      <c r="O19" s="18">
        <f t="shared" si="7"/>
        <v>0.38755790943893537</v>
      </c>
      <c r="P19" s="18">
        <f t="shared" si="3"/>
        <v>0.40015627760993427</v>
      </c>
      <c r="Q19" s="37">
        <f t="shared" si="8"/>
        <v>0.3707096404479393</v>
      </c>
      <c r="R19" s="37">
        <f t="shared" si="9"/>
        <v>0.33627350362285274</v>
      </c>
      <c r="S19" s="37">
        <f t="shared" si="10"/>
        <v>0.31737348765370588</v>
      </c>
      <c r="T19" s="37">
        <f t="shared" si="11"/>
        <v>0.31513492738591931</v>
      </c>
      <c r="U19" s="19">
        <f t="shared" si="12"/>
        <v>0.32759969143906931</v>
      </c>
      <c r="V19" s="37">
        <f t="shared" si="13"/>
        <v>0.33514730093869727</v>
      </c>
      <c r="W19" s="19">
        <f t="shared" si="14"/>
        <v>0.33033129356154795</v>
      </c>
      <c r="Y19" s="103">
        <f t="shared" si="4"/>
        <v>0.13822690799067006</v>
      </c>
      <c r="Z19" s="104">
        <f t="shared" si="5"/>
        <v>-0.48160073771493228</v>
      </c>
    </row>
    <row r="20" spans="1:26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170594.59400000001</v>
      </c>
      <c r="J20" s="12">
        <v>195265.47800000003</v>
      </c>
      <c r="K20" s="10">
        <v>29122.393000000004</v>
      </c>
      <c r="L20" s="161">
        <v>40202.628000000004</v>
      </c>
      <c r="N20" s="96">
        <f t="shared" si="6"/>
        <v>7.5949698195122723E-3</v>
      </c>
      <c r="O20" s="18">
        <f t="shared" si="7"/>
        <v>1.0554179326084859E-2</v>
      </c>
      <c r="P20" s="18">
        <f t="shared" si="3"/>
        <v>1.3272505508639358E-2</v>
      </c>
      <c r="Q20" s="37">
        <f t="shared" si="8"/>
        <v>9.2338642176114129E-3</v>
      </c>
      <c r="R20" s="37">
        <f t="shared" si="9"/>
        <v>7.1437187606090431E-3</v>
      </c>
      <c r="S20" s="37">
        <f t="shared" si="10"/>
        <v>6.0908047380798958E-3</v>
      </c>
      <c r="T20" s="37">
        <f t="shared" si="11"/>
        <v>6.1901206116207102E-3</v>
      </c>
      <c r="U20" s="19">
        <f t="shared" si="12"/>
        <v>6.34616285319076E-3</v>
      </c>
      <c r="V20" s="37">
        <f t="shared" si="13"/>
        <v>4.0397942249144848E-3</v>
      </c>
      <c r="W20" s="19">
        <f t="shared" si="14"/>
        <v>4.8291619788198752E-3</v>
      </c>
      <c r="Y20" s="105">
        <f t="shared" si="4"/>
        <v>0.38047130948339303</v>
      </c>
      <c r="Z20" s="106">
        <f t="shared" si="5"/>
        <v>7.8936775390539032E-2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48051990</v>
      </c>
      <c r="D21" s="36">
        <f t="shared" si="15"/>
        <v>52503615</v>
      </c>
      <c r="E21" s="36">
        <f t="shared" si="15"/>
        <v>52337646</v>
      </c>
      <c r="F21" s="36">
        <f t="shared" si="15"/>
        <v>55432735</v>
      </c>
      <c r="G21" s="36">
        <f t="shared" si="15"/>
        <v>31472545</v>
      </c>
      <c r="H21" s="36">
        <f t="shared" si="15"/>
        <v>28211839</v>
      </c>
      <c r="I21" s="36">
        <f t="shared" si="15"/>
        <v>50179162.84799999</v>
      </c>
      <c r="J21" s="15">
        <f t="shared" ref="J21:L21" si="16">J22+J23</f>
        <v>56998899.129000053</v>
      </c>
      <c r="K21" s="13">
        <f t="shared" si="16"/>
        <v>13632191.699999999</v>
      </c>
      <c r="L21" s="160">
        <f t="shared" si="16"/>
        <v>13898141.144000007</v>
      </c>
      <c r="N21" s="20">
        <f>C21/C24</f>
        <v>0.65297183917712809</v>
      </c>
      <c r="O21" s="21">
        <f>D21/D24</f>
        <v>0.65458554914506228</v>
      </c>
      <c r="P21" s="21">
        <f>E21/E24</f>
        <v>0.64321108463047671</v>
      </c>
      <c r="Q21" s="21">
        <f>F21/F24</f>
        <v>0.6214744096517042</v>
      </c>
      <c r="R21" s="21">
        <f>G21/G24</f>
        <v>0.63790169406260255</v>
      </c>
      <c r="S21" s="21">
        <f t="shared" ref="S21:T21" si="17">H21/H24</f>
        <v>0.61565250656365866</v>
      </c>
      <c r="T21" s="21">
        <f t="shared" si="17"/>
        <v>0.64548801346960538</v>
      </c>
      <c r="U21" s="22">
        <f>J21/J24</f>
        <v>0.64942717622319557</v>
      </c>
      <c r="V21" s="27">
        <f>K21/K24</f>
        <v>0.65410223143291779</v>
      </c>
      <c r="W21" s="22">
        <f>L21/L24</f>
        <v>0.62539133839056904</v>
      </c>
      <c r="Y21" s="64">
        <f t="shared" si="4"/>
        <v>1.9508927827064492E-2</v>
      </c>
      <c r="Z21" s="101">
        <f t="shared" si="5"/>
        <v>-2.8710893042348751</v>
      </c>
    </row>
    <row r="22" spans="1:26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379957.0459999998</v>
      </c>
      <c r="J22" s="12">
        <v>443217.54600000009</v>
      </c>
      <c r="K22" s="10">
        <v>93892.468999999983</v>
      </c>
      <c r="L22" s="161">
        <v>110190.83800000002</v>
      </c>
      <c r="N22" s="96">
        <f>C22/C24</f>
        <v>4.8994368531175333E-3</v>
      </c>
      <c r="O22" s="37">
        <f>D22/D24</f>
        <v>2.9042646778177838E-3</v>
      </c>
      <c r="P22" s="37">
        <f>E22/E24</f>
        <v>1.5342146909530369E-3</v>
      </c>
      <c r="Q22" s="37">
        <f>F22/F21</f>
        <v>2.1378342598466411E-3</v>
      </c>
      <c r="R22" s="37">
        <f>G22/G21</f>
        <v>4.0609998333468109E-3</v>
      </c>
      <c r="S22" s="37">
        <f>H22/H21</f>
        <v>8.2981474550453804E-3</v>
      </c>
      <c r="T22" s="37">
        <f>I22/I21</f>
        <v>7.5720084679560149E-3</v>
      </c>
      <c r="U22" s="19">
        <f>J22/J24</f>
        <v>5.0498785722145221E-3</v>
      </c>
      <c r="V22" s="37">
        <f>K22/K24</f>
        <v>4.5051650416305438E-3</v>
      </c>
      <c r="W22" s="19">
        <f>L22/L24</f>
        <v>4.9583893947536062E-3</v>
      </c>
      <c r="Y22" s="107">
        <f t="shared" si="4"/>
        <v>0.17358547680751732</v>
      </c>
      <c r="Z22" s="108">
        <f t="shared" si="5"/>
        <v>4.5322435312306238E-2</v>
      </c>
    </row>
    <row r="23" spans="1:26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49799205.801999994</v>
      </c>
      <c r="J23" s="43">
        <v>56555681.583000049</v>
      </c>
      <c r="K23" s="10">
        <v>13538299.230999999</v>
      </c>
      <c r="L23" s="161">
        <v>13787950.306000007</v>
      </c>
      <c r="N23" s="96">
        <f>C23/C24</f>
        <v>0.64807240232401053</v>
      </c>
      <c r="O23" s="37">
        <f>D23/D24</f>
        <v>0.65168128446724449</v>
      </c>
      <c r="P23" s="37">
        <f>E23/E24</f>
        <v>0.64167686993952366</v>
      </c>
      <c r="Q23" s="37">
        <f>F23/F21</f>
        <v>0.99786216574015341</v>
      </c>
      <c r="R23" s="37">
        <f>G23/G21</f>
        <v>0.99593900016665315</v>
      </c>
      <c r="S23" s="37">
        <f>H23/H21</f>
        <v>0.99170185254495458</v>
      </c>
      <c r="T23" s="37">
        <f>I23/I21</f>
        <v>0.99242799153204408</v>
      </c>
      <c r="U23" s="94">
        <f>J23/J24</f>
        <v>0.64437729765098095</v>
      </c>
      <c r="V23" s="178">
        <f>K23/K24</f>
        <v>0.64959706639128723</v>
      </c>
      <c r="W23" s="94">
        <f>L23/L24</f>
        <v>0.62043294899581547</v>
      </c>
      <c r="Y23" s="109">
        <f t="shared" si="4"/>
        <v>1.8440357296015258E-2</v>
      </c>
      <c r="Z23" s="106">
        <f t="shared" si="5"/>
        <v>-2.9164117395471756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18">C7+C21</f>
        <v>73589682</v>
      </c>
      <c r="D24" s="84">
        <f t="shared" si="18"/>
        <v>80208943</v>
      </c>
      <c r="E24" s="84">
        <f t="shared" si="18"/>
        <v>81369316</v>
      </c>
      <c r="F24" s="84">
        <f t="shared" si="18"/>
        <v>89195523</v>
      </c>
      <c r="G24" s="84">
        <f t="shared" si="18"/>
        <v>49337610</v>
      </c>
      <c r="H24" s="84">
        <f t="shared" si="18"/>
        <v>45824290</v>
      </c>
      <c r="I24" s="84">
        <f t="shared" si="18"/>
        <v>77738334.098999992</v>
      </c>
      <c r="J24" s="167">
        <f t="shared" ref="J24:L24" si="19">J7+J21</f>
        <v>87767961.083000064</v>
      </c>
      <c r="K24" s="170">
        <f t="shared" si="19"/>
        <v>20841071.998999998</v>
      </c>
      <c r="L24" s="169">
        <f t="shared" si="19"/>
        <v>22223111.020000003</v>
      </c>
      <c r="N24" s="89">
        <f t="shared" ref="N24:T24" si="20">N7+N21</f>
        <v>1</v>
      </c>
      <c r="O24" s="85">
        <f t="shared" si="20"/>
        <v>1</v>
      </c>
      <c r="P24" s="85">
        <f t="shared" si="20"/>
        <v>1</v>
      </c>
      <c r="Q24" s="85">
        <f t="shared" si="20"/>
        <v>1</v>
      </c>
      <c r="R24" s="85">
        <f t="shared" si="20"/>
        <v>1</v>
      </c>
      <c r="S24" s="85">
        <f t="shared" si="20"/>
        <v>1</v>
      </c>
      <c r="T24" s="85">
        <f t="shared" si="20"/>
        <v>1</v>
      </c>
      <c r="U24" s="174">
        <f t="shared" ref="U24:W24" si="21">U7+U21</f>
        <v>1</v>
      </c>
      <c r="V24" s="181">
        <f t="shared" si="21"/>
        <v>1</v>
      </c>
      <c r="W24" s="85">
        <f t="shared" si="21"/>
        <v>1</v>
      </c>
      <c r="Y24" s="93">
        <f t="shared" si="4"/>
        <v>6.6313240560097811E-2</v>
      </c>
      <c r="Z24" s="86">
        <f t="shared" si="5"/>
        <v>0</v>
      </c>
    </row>
    <row r="27" spans="1:26" x14ac:dyDescent="0.25">
      <c r="A27" s="1" t="s">
        <v>22</v>
      </c>
      <c r="N27" s="1" t="s">
        <v>24</v>
      </c>
      <c r="Y27" s="1" t="str">
        <f>Y3</f>
        <v>VARIAÇÃO (JAN-MAR)</v>
      </c>
    </row>
    <row r="28" spans="1:26" ht="15" customHeight="1" thickBot="1" x14ac:dyDescent="0.3"/>
    <row r="29" spans="1:26" ht="24" customHeight="1" x14ac:dyDescent="0.25">
      <c r="A29" s="460" t="s">
        <v>36</v>
      </c>
      <c r="B29" s="490"/>
      <c r="C29" s="462">
        <v>2016</v>
      </c>
      <c r="D29" s="464">
        <v>2017</v>
      </c>
      <c r="E29" s="464">
        <v>2018</v>
      </c>
      <c r="F29" s="464">
        <v>2019</v>
      </c>
      <c r="G29" s="464">
        <v>2020</v>
      </c>
      <c r="H29" s="464">
        <v>2021</v>
      </c>
      <c r="I29" s="464">
        <v>2022</v>
      </c>
      <c r="J29" s="488">
        <v>2023</v>
      </c>
      <c r="K29" s="470" t="str">
        <f>K5</f>
        <v>janeiro - março</v>
      </c>
      <c r="L29" s="471"/>
      <c r="N29" s="476">
        <v>2016</v>
      </c>
      <c r="O29" s="464">
        <v>2017</v>
      </c>
      <c r="P29" s="464">
        <v>2018</v>
      </c>
      <c r="Q29" s="464">
        <v>2019</v>
      </c>
      <c r="R29" s="464">
        <v>2020</v>
      </c>
      <c r="S29" s="464">
        <v>2021</v>
      </c>
      <c r="T29" s="464">
        <v>2022</v>
      </c>
      <c r="U29" s="488">
        <v>2023</v>
      </c>
      <c r="V29" s="470" t="str">
        <f>K5</f>
        <v>janeiro - março</v>
      </c>
      <c r="W29" s="471"/>
      <c r="Y29" s="478" t="s">
        <v>90</v>
      </c>
      <c r="Z29" s="479"/>
    </row>
    <row r="30" spans="1:26" ht="20.25" customHeight="1" thickBot="1" x14ac:dyDescent="0.3">
      <c r="A30" s="491"/>
      <c r="B30" s="492"/>
      <c r="C30" s="493"/>
      <c r="D30" s="484"/>
      <c r="E30" s="484"/>
      <c r="F30" s="484"/>
      <c r="G30" s="484"/>
      <c r="H30" s="465"/>
      <c r="I30" s="465"/>
      <c r="J30" s="489"/>
      <c r="K30" s="166">
        <v>2022</v>
      </c>
      <c r="L30" s="168">
        <v>2023</v>
      </c>
      <c r="N30" s="494"/>
      <c r="O30" s="484"/>
      <c r="P30" s="484"/>
      <c r="Q30" s="484"/>
      <c r="R30" s="484"/>
      <c r="S30" s="484"/>
      <c r="T30" s="484"/>
      <c r="U30" s="495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2">SUM(C32:C44)</f>
        <v>251533440</v>
      </c>
      <c r="D31" s="9">
        <f t="shared" si="22"/>
        <v>288451381</v>
      </c>
      <c r="E31" s="9">
        <f t="shared" si="22"/>
        <v>313935902</v>
      </c>
      <c r="F31" s="9">
        <f t="shared" si="22"/>
        <v>351270523</v>
      </c>
      <c r="G31" s="9">
        <f t="shared" si="22"/>
        <v>187039707</v>
      </c>
      <c r="H31" s="9">
        <f t="shared" si="22"/>
        <v>187635137</v>
      </c>
      <c r="I31" s="9">
        <f t="shared" si="22"/>
        <v>314560189.67799997</v>
      </c>
      <c r="J31" s="110">
        <f t="shared" si="22"/>
        <v>373269323.62499994</v>
      </c>
      <c r="K31" s="180">
        <f t="shared" ref="K31:L31" si="23">SUM(K32:K44)</f>
        <v>83318377.721999988</v>
      </c>
      <c r="L31" s="179">
        <f t="shared" si="23"/>
        <v>106765911.17699999</v>
      </c>
      <c r="N31" s="64">
        <f t="shared" ref="N31:T31" si="24">C31/C48</f>
        <v>0.54553688503952369</v>
      </c>
      <c r="O31" s="16">
        <f t="shared" si="24"/>
        <v>0.55703591779368744</v>
      </c>
      <c r="P31" s="16">
        <f t="shared" si="24"/>
        <v>0.58498826793826098</v>
      </c>
      <c r="Q31" s="16">
        <f t="shared" si="24"/>
        <v>0.59688823410284986</v>
      </c>
      <c r="R31" s="16">
        <f t="shared" si="24"/>
        <v>0.58181254132927762</v>
      </c>
      <c r="S31" s="16">
        <f t="shared" si="24"/>
        <v>0.60589354401210749</v>
      </c>
      <c r="T31" s="16">
        <f t="shared" si="24"/>
        <v>0.57706426523202492</v>
      </c>
      <c r="U31" s="17">
        <f>J31/J48</f>
        <v>0.58751046201146517</v>
      </c>
      <c r="V31" s="7">
        <f>K31/K48</f>
        <v>0.57759113665303574</v>
      </c>
      <c r="W31" s="17">
        <f>L31/L48</f>
        <v>0.62621092686792457</v>
      </c>
      <c r="Y31" s="102">
        <f>(L31-K31)/K31</f>
        <v>0.28142090732053154</v>
      </c>
      <c r="Z31" s="101">
        <f>(W31-V31)*100</f>
        <v>4.8619790214888825</v>
      </c>
    </row>
    <row r="32" spans="1:26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50058586.469999991</v>
      </c>
      <c r="J32" s="12">
        <v>61984133.688000001</v>
      </c>
      <c r="K32" s="10">
        <v>12425651.772999996</v>
      </c>
      <c r="L32" s="161">
        <v>17947721.307999995</v>
      </c>
      <c r="N32" s="96">
        <f>C32/$C$31</f>
        <v>0.15591700650219709</v>
      </c>
      <c r="O32" s="18">
        <f>D32/$D$31</f>
        <v>0.16680384345256438</v>
      </c>
      <c r="P32" s="18">
        <f>E32/$E$31</f>
        <v>0.15623242097362919</v>
      </c>
      <c r="Q32" s="18">
        <f>F32/$F$31</f>
        <v>0.15243562295718163</v>
      </c>
      <c r="R32" s="18">
        <f>G32/$G$31</f>
        <v>0.15802169215331374</v>
      </c>
      <c r="S32" s="18">
        <f>H32/$H$31</f>
        <v>0.16094474885053112</v>
      </c>
      <c r="T32" s="37">
        <f>I32/$I$31</f>
        <v>0.15913834017344197</v>
      </c>
      <c r="U32" s="19">
        <f>J32/$J$31</f>
        <v>0.16605740082266052</v>
      </c>
      <c r="V32" s="37">
        <f>K32/$K$31</f>
        <v>0.14913458606286614</v>
      </c>
      <c r="W32" s="19">
        <f>L32/$L$31</f>
        <v>0.16810348087832716</v>
      </c>
      <c r="Y32" s="103">
        <f t="shared" ref="Y32:Y48" si="25">(L32-K32)/K32</f>
        <v>0.44440884356658367</v>
      </c>
      <c r="Z32" s="104">
        <f t="shared" ref="Z32:Z48" si="26">(W32-V32)*100</f>
        <v>1.8968894815461019</v>
      </c>
    </row>
    <row r="33" spans="1:26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1474725.6240000001</v>
      </c>
      <c r="J33" s="12">
        <v>1769060.5100000002</v>
      </c>
      <c r="K33" s="10">
        <v>394934.90399999998</v>
      </c>
      <c r="L33" s="161">
        <v>433808.99599999993</v>
      </c>
      <c r="N33" s="96">
        <f t="shared" ref="N33:N44" si="27">C33/$C$31</f>
        <v>7.6505096101735018E-3</v>
      </c>
      <c r="O33" s="18">
        <f t="shared" ref="O33:O44" si="28">D33/$D$31</f>
        <v>1.010880235653994E-2</v>
      </c>
      <c r="P33" s="18">
        <f t="shared" ref="P33:P44" si="29">E33/$E$31</f>
        <v>5.4633286255995018E-3</v>
      </c>
      <c r="Q33" s="18">
        <f t="shared" ref="Q33:Q44" si="30">F33/$F$31</f>
        <v>5.3840583714449622E-3</v>
      </c>
      <c r="R33" s="18">
        <f t="shared" ref="R33:R44" si="31">G33/$G$31</f>
        <v>5.3432771898001318E-3</v>
      </c>
      <c r="S33" s="18">
        <f t="shared" ref="S33:S44" si="32">H33/$H$31</f>
        <v>4.6543361438748012E-3</v>
      </c>
      <c r="T33" s="37">
        <f t="shared" ref="T33:T44" si="33">I33/$I$31</f>
        <v>4.6882144415973468E-3</v>
      </c>
      <c r="U33" s="19">
        <f t="shared" ref="U33:U44" si="34">J33/$J$31</f>
        <v>4.7393675237487861E-3</v>
      </c>
      <c r="V33" s="37">
        <f t="shared" ref="V33:V44" si="35">K33/$K$31</f>
        <v>4.7400695356520188E-3</v>
      </c>
      <c r="W33" s="19">
        <f t="shared" ref="W33:W44" si="36">L33/$L$31</f>
        <v>4.0631788856352975E-3</v>
      </c>
      <c r="Y33" s="103">
        <f t="shared" si="25"/>
        <v>9.8431644319793898E-2</v>
      </c>
      <c r="Z33" s="104">
        <f t="shared" si="26"/>
        <v>-6.7689065001672127E-2</v>
      </c>
    </row>
    <row r="34" spans="1:26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77758223.954999998</v>
      </c>
      <c r="J34" s="12">
        <v>89308602.169000015</v>
      </c>
      <c r="K34" s="10">
        <v>20806003.546999991</v>
      </c>
      <c r="L34" s="161">
        <v>26521057.229000002</v>
      </c>
      <c r="N34" s="96">
        <f t="shared" si="27"/>
        <v>0.181161391503253</v>
      </c>
      <c r="O34" s="18">
        <f t="shared" si="28"/>
        <v>0.21262549614903734</v>
      </c>
      <c r="P34" s="18">
        <f t="shared" si="29"/>
        <v>0.20523227700156449</v>
      </c>
      <c r="Q34" s="18">
        <f t="shared" si="30"/>
        <v>0.21284776861279647</v>
      </c>
      <c r="R34" s="18">
        <f t="shared" si="31"/>
        <v>0.23652943917411076</v>
      </c>
      <c r="S34" s="18">
        <f t="shared" si="32"/>
        <v>0.24769538234195443</v>
      </c>
      <c r="T34" s="37">
        <f t="shared" si="33"/>
        <v>0.24719664632259195</v>
      </c>
      <c r="U34" s="19">
        <f t="shared" si="34"/>
        <v>0.23926049240178845</v>
      </c>
      <c r="V34" s="37">
        <f t="shared" si="35"/>
        <v>0.24971685858336418</v>
      </c>
      <c r="W34" s="19">
        <f t="shared" si="36"/>
        <v>0.24840379233997764</v>
      </c>
      <c r="Y34" s="103">
        <f t="shared" si="25"/>
        <v>0.2746829139526924</v>
      </c>
      <c r="Z34" s="104">
        <f t="shared" si="26"/>
        <v>-0.13130662433865348</v>
      </c>
    </row>
    <row r="35" spans="1:26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12"/>
      <c r="K35" s="10"/>
      <c r="L35" s="161"/>
      <c r="N35" s="96">
        <f t="shared" si="27"/>
        <v>1.0092256520643935E-3</v>
      </c>
      <c r="O35" s="18">
        <f t="shared" si="28"/>
        <v>5.0422015486901062E-4</v>
      </c>
      <c r="P35" s="18">
        <f t="shared" si="29"/>
        <v>1.3561844863477896E-3</v>
      </c>
      <c r="Q35" s="18">
        <f t="shared" si="30"/>
        <v>9.1000519277844444E-4</v>
      </c>
      <c r="R35" s="18">
        <f t="shared" si="31"/>
        <v>3.7839558848325183E-4</v>
      </c>
      <c r="S35" s="18">
        <f t="shared" si="32"/>
        <v>0</v>
      </c>
      <c r="T35" s="37">
        <f t="shared" si="33"/>
        <v>0</v>
      </c>
      <c r="U35" s="19">
        <f t="shared" si="34"/>
        <v>0</v>
      </c>
      <c r="V35" s="37">
        <f t="shared" si="35"/>
        <v>0</v>
      </c>
      <c r="W35" s="19">
        <f t="shared" si="36"/>
        <v>0</v>
      </c>
      <c r="Y35" s="103"/>
      <c r="Z35" s="104">
        <f t="shared" si="26"/>
        <v>0</v>
      </c>
    </row>
    <row r="36" spans="1:26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259420.54099999994</v>
      </c>
      <c r="J36" s="12">
        <v>270961.62300000008</v>
      </c>
      <c r="K36" s="10">
        <v>71092.753000000012</v>
      </c>
      <c r="L36" s="161">
        <v>73342.091</v>
      </c>
      <c r="N36" s="96">
        <f t="shared" si="27"/>
        <v>1.1844389358329453E-3</v>
      </c>
      <c r="O36" s="18">
        <f t="shared" si="28"/>
        <v>4.5966845275738165E-4</v>
      </c>
      <c r="P36" s="18">
        <f t="shared" si="29"/>
        <v>4.1439032353808326E-4</v>
      </c>
      <c r="Q36" s="18">
        <f t="shared" si="30"/>
        <v>5.6260912049258395E-4</v>
      </c>
      <c r="R36" s="18">
        <f t="shared" si="31"/>
        <v>2.2012010529935231E-3</v>
      </c>
      <c r="S36" s="18">
        <f t="shared" si="32"/>
        <v>9.8123412780624355E-4</v>
      </c>
      <c r="T36" s="37">
        <f t="shared" si="33"/>
        <v>8.2470875054327819E-4</v>
      </c>
      <c r="U36" s="19">
        <f t="shared" si="34"/>
        <v>7.2591452297381413E-4</v>
      </c>
      <c r="V36" s="37">
        <f t="shared" si="35"/>
        <v>8.5326616940632251E-4</v>
      </c>
      <c r="W36" s="19">
        <f t="shared" si="36"/>
        <v>6.86942959522081E-4</v>
      </c>
      <c r="Y36" s="103">
        <f t="shared" si="25"/>
        <v>3.1639483703774819E-2</v>
      </c>
      <c r="Z36" s="104">
        <f t="shared" si="26"/>
        <v>-1.6632320988424151E-2</v>
      </c>
    </row>
    <row r="37" spans="1:26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984785.67699999956</v>
      </c>
      <c r="J37" s="12">
        <v>996186.89499999967</v>
      </c>
      <c r="K37" s="10">
        <v>215331.64200000005</v>
      </c>
      <c r="L37" s="161">
        <v>303705.26299999998</v>
      </c>
      <c r="N37" s="96">
        <f t="shared" si="27"/>
        <v>1.7907638841181514E-3</v>
      </c>
      <c r="O37" s="18">
        <f t="shared" si="28"/>
        <v>2.3026480154033305E-3</v>
      </c>
      <c r="P37" s="18">
        <f t="shared" si="29"/>
        <v>3.8021169047431852E-3</v>
      </c>
      <c r="Q37" s="18">
        <f t="shared" si="30"/>
        <v>2.5008901757464005E-3</v>
      </c>
      <c r="R37" s="18">
        <f t="shared" si="31"/>
        <v>2.0000512511495756E-3</v>
      </c>
      <c r="S37" s="18">
        <f t="shared" si="32"/>
        <v>2.7948123596914579E-3</v>
      </c>
      <c r="T37" s="37">
        <f t="shared" si="33"/>
        <v>3.1306748575147952E-3</v>
      </c>
      <c r="U37" s="19">
        <f t="shared" si="34"/>
        <v>2.6688153350656954E-3</v>
      </c>
      <c r="V37" s="37">
        <f t="shared" si="35"/>
        <v>2.584443527194869E-3</v>
      </c>
      <c r="W37" s="19">
        <f t="shared" si="36"/>
        <v>2.844590184750145E-3</v>
      </c>
      <c r="Y37" s="103">
        <f t="shared" si="25"/>
        <v>0.41040703623111696</v>
      </c>
      <c r="Z37" s="104">
        <f t="shared" si="26"/>
        <v>2.6014665755527602E-2</v>
      </c>
    </row>
    <row r="38" spans="1:26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17475036.346000001</v>
      </c>
      <c r="J38" s="12">
        <v>21100783.47099999</v>
      </c>
      <c r="K38" s="10">
        <v>4330594.9489999991</v>
      </c>
      <c r="L38" s="161">
        <v>4879053.824000001</v>
      </c>
      <c r="N38" s="96">
        <f t="shared" si="27"/>
        <v>8.9538738865098805E-2</v>
      </c>
      <c r="O38" s="18">
        <f t="shared" si="28"/>
        <v>6.0887751478645197E-2</v>
      </c>
      <c r="P38" s="18">
        <f t="shared" si="29"/>
        <v>5.2994438973086935E-2</v>
      </c>
      <c r="Q38" s="18">
        <f t="shared" si="30"/>
        <v>5.0738162848921999E-2</v>
      </c>
      <c r="R38" s="18">
        <f t="shared" si="31"/>
        <v>5.0256040018283391E-2</v>
      </c>
      <c r="S38" s="18">
        <f t="shared" si="32"/>
        <v>4.3109926687132163E-2</v>
      </c>
      <c r="T38" s="37">
        <f t="shared" si="33"/>
        <v>5.5553871466978544E-2</v>
      </c>
      <c r="U38" s="19">
        <f t="shared" si="34"/>
        <v>5.6529647992714802E-2</v>
      </c>
      <c r="V38" s="37">
        <f t="shared" si="35"/>
        <v>5.1976467466150839E-2</v>
      </c>
      <c r="W38" s="19">
        <f t="shared" si="36"/>
        <v>4.5698610822618724E-2</v>
      </c>
      <c r="Y38" s="103">
        <f t="shared" si="25"/>
        <v>0.12664746563902252</v>
      </c>
      <c r="Z38" s="104">
        <f t="shared" si="26"/>
        <v>-0.62778566435321148</v>
      </c>
    </row>
    <row r="39" spans="1:26" ht="20.100000000000001" customHeight="1" x14ac:dyDescent="0.25">
      <c r="A39" s="24"/>
      <c r="B39" t="s">
        <v>84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3802583.8410000014</v>
      </c>
      <c r="J39" s="12">
        <v>5088137.0049999999</v>
      </c>
      <c r="K39" s="10">
        <v>1015469.9350000001</v>
      </c>
      <c r="L39" s="161">
        <v>1853879.6850000003</v>
      </c>
      <c r="N39" s="96">
        <f t="shared" si="27"/>
        <v>4.0883351334915947E-3</v>
      </c>
      <c r="O39" s="18">
        <f t="shared" si="28"/>
        <v>4.5589415985496703E-3</v>
      </c>
      <c r="P39" s="18">
        <f t="shared" si="29"/>
        <v>8.8587765282098895E-3</v>
      </c>
      <c r="Q39" s="18">
        <f t="shared" si="30"/>
        <v>1.2531968132150958E-2</v>
      </c>
      <c r="R39" s="18">
        <f t="shared" si="31"/>
        <v>1.924288728702938E-2</v>
      </c>
      <c r="S39" s="18">
        <f t="shared" si="32"/>
        <v>1.5440157138585403E-2</v>
      </c>
      <c r="T39" s="37">
        <f t="shared" si="33"/>
        <v>1.2088573080059884E-2</v>
      </c>
      <c r="U39" s="19">
        <f t="shared" si="34"/>
        <v>1.3631275550818446E-2</v>
      </c>
      <c r="V39" s="37">
        <f t="shared" si="35"/>
        <v>1.2187826536760185E-2</v>
      </c>
      <c r="W39" s="19">
        <f t="shared" si="36"/>
        <v>1.7363966312492558E-2</v>
      </c>
      <c r="Y39" s="103">
        <f t="shared" si="25"/>
        <v>0.82563719624057619</v>
      </c>
      <c r="Z39" s="104">
        <f t="shared" si="26"/>
        <v>0.51761397757323724</v>
      </c>
    </row>
    <row r="40" spans="1:26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13947156.547999991</v>
      </c>
      <c r="J40" s="12">
        <v>12972133.858000001</v>
      </c>
      <c r="K40" s="10">
        <v>3661169.7430000007</v>
      </c>
      <c r="L40" s="161">
        <v>3411695.0599999991</v>
      </c>
      <c r="N40" s="96">
        <f t="shared" si="27"/>
        <v>3.121582959307518E-2</v>
      </c>
      <c r="O40" s="18">
        <f t="shared" si="28"/>
        <v>3.1034252527984949E-2</v>
      </c>
      <c r="P40" s="18">
        <f t="shared" si="29"/>
        <v>3.2642141069930894E-2</v>
      </c>
      <c r="Q40" s="18">
        <f t="shared" si="30"/>
        <v>2.415590106318144E-2</v>
      </c>
      <c r="R40" s="18">
        <f t="shared" si="31"/>
        <v>1.814276259532421E-2</v>
      </c>
      <c r="S40" s="18">
        <f t="shared" si="32"/>
        <v>3.9468972168043348E-2</v>
      </c>
      <c r="T40" s="37">
        <f t="shared" si="33"/>
        <v>4.4338594029578314E-2</v>
      </c>
      <c r="U40" s="19">
        <f t="shared" si="34"/>
        <v>3.4752745636907154E-2</v>
      </c>
      <c r="V40" s="37">
        <f t="shared" si="35"/>
        <v>4.3941923055869567E-2</v>
      </c>
      <c r="W40" s="19">
        <f t="shared" si="36"/>
        <v>3.195490978711342E-2</v>
      </c>
      <c r="Y40" s="103">
        <f t="shared" si="25"/>
        <v>-6.8140703794732943E-2</v>
      </c>
      <c r="Z40" s="104">
        <f t="shared" si="26"/>
        <v>-1.1987013268756148</v>
      </c>
    </row>
    <row r="41" spans="1:26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17295821.750999998</v>
      </c>
      <c r="J41" s="12">
        <v>19444916.121000007</v>
      </c>
      <c r="K41" s="10">
        <v>4364219.9309999989</v>
      </c>
      <c r="L41" s="161">
        <v>5135164.0409999983</v>
      </c>
      <c r="N41" s="96">
        <f t="shared" si="27"/>
        <v>3.7408234865312542E-2</v>
      </c>
      <c r="O41" s="18">
        <f t="shared" si="28"/>
        <v>3.5100511444595923E-2</v>
      </c>
      <c r="P41" s="18">
        <f t="shared" si="29"/>
        <v>2.9096184736462541E-2</v>
      </c>
      <c r="Q41" s="18">
        <f t="shared" si="30"/>
        <v>4.968478667366006E-2</v>
      </c>
      <c r="R41" s="18">
        <f t="shared" si="31"/>
        <v>5.7645454930059313E-2</v>
      </c>
      <c r="S41" s="18">
        <f t="shared" si="32"/>
        <v>5.4160596796963459E-2</v>
      </c>
      <c r="T41" s="37">
        <f t="shared" si="33"/>
        <v>5.4984140773519027E-2</v>
      </c>
      <c r="U41" s="19">
        <f t="shared" si="34"/>
        <v>5.2093528426501723E-2</v>
      </c>
      <c r="V41" s="37">
        <f t="shared" si="35"/>
        <v>5.2380039678180612E-2</v>
      </c>
      <c r="W41" s="19">
        <f t="shared" si="36"/>
        <v>4.8097412220711129E-2</v>
      </c>
      <c r="Y41" s="103">
        <f t="shared" si="25"/>
        <v>0.17665106758800503</v>
      </c>
      <c r="Z41" s="104">
        <f t="shared" si="26"/>
        <v>-0.42826274574694834</v>
      </c>
    </row>
    <row r="42" spans="1:26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21037504.676000003</v>
      </c>
      <c r="J42" s="12">
        <v>24868876.023000013</v>
      </c>
      <c r="K42" s="10">
        <v>5037789.8990000021</v>
      </c>
      <c r="L42" s="161">
        <v>7310240.5720000025</v>
      </c>
      <c r="N42" s="96">
        <f t="shared" si="27"/>
        <v>6.2100001494831067E-2</v>
      </c>
      <c r="O42" s="18">
        <f t="shared" si="28"/>
        <v>5.4956467689783739E-2</v>
      </c>
      <c r="P42" s="18">
        <f t="shared" si="29"/>
        <v>5.4007018286172319E-2</v>
      </c>
      <c r="Q42" s="18">
        <f t="shared" si="30"/>
        <v>6.7269623987208288E-2</v>
      </c>
      <c r="R42" s="18">
        <f t="shared" si="31"/>
        <v>6.7175687994421418E-2</v>
      </c>
      <c r="S42" s="18">
        <f t="shared" si="32"/>
        <v>6.5719871006889294E-2</v>
      </c>
      <c r="T42" s="37">
        <f t="shared" si="33"/>
        <v>6.6879107294330789E-2</v>
      </c>
      <c r="U42" s="19">
        <f t="shared" si="34"/>
        <v>6.6624483848515229E-2</v>
      </c>
      <c r="V42" s="37">
        <f t="shared" si="35"/>
        <v>6.0464330160256922E-2</v>
      </c>
      <c r="W42" s="19">
        <f t="shared" si="36"/>
        <v>6.8469799877236559E-2</v>
      </c>
      <c r="Y42" s="103">
        <f t="shared" si="25"/>
        <v>0.45108087446264489</v>
      </c>
      <c r="Z42" s="104">
        <f t="shared" si="26"/>
        <v>0.80054697169796363</v>
      </c>
    </row>
    <row r="43" spans="1:26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107369642.24800006</v>
      </c>
      <c r="J43" s="12">
        <v>131704131.46999989</v>
      </c>
      <c r="K43" s="10">
        <v>30472649.510999985</v>
      </c>
      <c r="L43" s="161">
        <v>38058255.237999983</v>
      </c>
      <c r="N43" s="96">
        <f t="shared" si="27"/>
        <v>0.41356188266657506</v>
      </c>
      <c r="O43" s="18">
        <f t="shared" si="28"/>
        <v>0.40531422520733223</v>
      </c>
      <c r="P43" s="18">
        <f t="shared" si="29"/>
        <v>0.42793365188286109</v>
      </c>
      <c r="Q43" s="18">
        <f t="shared" si="30"/>
        <v>0.40568864356432205</v>
      </c>
      <c r="R43" s="18">
        <f t="shared" si="31"/>
        <v>0.3708783825244123</v>
      </c>
      <c r="S43" s="18">
        <f t="shared" si="32"/>
        <v>0.35428243911480184</v>
      </c>
      <c r="T43" s="37">
        <f t="shared" si="33"/>
        <v>0.34133258362385005</v>
      </c>
      <c r="U43" s="19">
        <f t="shared" si="34"/>
        <v>0.35283941951338788</v>
      </c>
      <c r="V43" s="37">
        <f t="shared" si="35"/>
        <v>0.36573743205460618</v>
      </c>
      <c r="W43" s="19">
        <f t="shared" si="36"/>
        <v>0.35646448214080029</v>
      </c>
      <c r="Y43" s="103">
        <f t="shared" si="25"/>
        <v>0.24893161076334219</v>
      </c>
      <c r="Z43" s="104">
        <f t="shared" si="26"/>
        <v>-0.92729499138058946</v>
      </c>
    </row>
    <row r="44" spans="1:26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3096702.0009999997</v>
      </c>
      <c r="J44" s="12">
        <v>3761400.7919999999</v>
      </c>
      <c r="K44" s="10">
        <v>523469.13500000001</v>
      </c>
      <c r="L44" s="161">
        <v>837987.87000000011</v>
      </c>
      <c r="N44" s="96">
        <f t="shared" si="27"/>
        <v>1.3373641293976658E-2</v>
      </c>
      <c r="O44" s="18">
        <f t="shared" si="28"/>
        <v>1.5343171471936895E-2</v>
      </c>
      <c r="P44" s="18">
        <f t="shared" si="29"/>
        <v>2.1967070207854086E-2</v>
      </c>
      <c r="Q44" s="18">
        <f t="shared" si="30"/>
        <v>1.5289959300114687E-2</v>
      </c>
      <c r="R44" s="18">
        <f t="shared" si="31"/>
        <v>1.2184728240618982E-2</v>
      </c>
      <c r="S44" s="18">
        <f t="shared" si="32"/>
        <v>1.0747523263726452E-2</v>
      </c>
      <c r="T44" s="37">
        <f t="shared" si="33"/>
        <v>9.8445451859942718E-3</v>
      </c>
      <c r="U44" s="19">
        <f t="shared" si="34"/>
        <v>1.0076908424917449E-2</v>
      </c>
      <c r="V44" s="37">
        <f t="shared" si="35"/>
        <v>6.2827571696919809E-3</v>
      </c>
      <c r="W44" s="19">
        <f t="shared" si="36"/>
        <v>7.8488335908149243E-3</v>
      </c>
      <c r="Y44" s="105">
        <f t="shared" si="25"/>
        <v>0.60083530044230804</v>
      </c>
      <c r="Z44" s="106">
        <f t="shared" si="26"/>
        <v>0.15660764211229433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7">C46+C47</f>
        <v>209541598</v>
      </c>
      <c r="D45" s="36">
        <f t="shared" si="37"/>
        <v>229381261</v>
      </c>
      <c r="E45" s="36">
        <f t="shared" si="37"/>
        <v>222717428</v>
      </c>
      <c r="F45" s="36">
        <f t="shared" si="37"/>
        <v>237232488</v>
      </c>
      <c r="G45" s="36">
        <f t="shared" si="37"/>
        <v>134437906</v>
      </c>
      <c r="H45" s="36">
        <f t="shared" si="37"/>
        <v>122048204</v>
      </c>
      <c r="I45" s="36">
        <f t="shared" si="37"/>
        <v>230544071.02600011</v>
      </c>
      <c r="J45" s="36">
        <f t="shared" si="37"/>
        <v>262071402.6439999</v>
      </c>
      <c r="K45" s="13">
        <f t="shared" ref="K45:L45" si="38">K46+K47</f>
        <v>60933104.745000012</v>
      </c>
      <c r="L45" s="160">
        <f t="shared" si="38"/>
        <v>63729215.29900001</v>
      </c>
      <c r="N45" s="20">
        <f t="shared" ref="N45:T45" si="39">C45/C48</f>
        <v>0.45446311496047637</v>
      </c>
      <c r="O45" s="21">
        <f t="shared" si="39"/>
        <v>0.4429640822063125</v>
      </c>
      <c r="P45" s="21">
        <f t="shared" si="39"/>
        <v>0.41501173206173902</v>
      </c>
      <c r="Q45" s="21">
        <f t="shared" si="39"/>
        <v>0.4031117658971502</v>
      </c>
      <c r="R45" s="21">
        <f t="shared" si="39"/>
        <v>0.41818745867072243</v>
      </c>
      <c r="S45" s="21">
        <f t="shared" si="39"/>
        <v>0.39410645598789246</v>
      </c>
      <c r="T45" s="21">
        <f t="shared" si="39"/>
        <v>0.42293573476797502</v>
      </c>
      <c r="U45" s="22">
        <f>J45/J48</f>
        <v>0.41248953798853483</v>
      </c>
      <c r="V45" s="27">
        <f>K45/K48</f>
        <v>0.4224088633469642</v>
      </c>
      <c r="W45" s="22">
        <f>L45/L48</f>
        <v>0.37378907313207538</v>
      </c>
      <c r="Y45" s="64">
        <f t="shared" si="25"/>
        <v>4.5888200932834265E-2</v>
      </c>
      <c r="Z45" s="101">
        <f t="shared" si="26"/>
        <v>-4.8619790214888825</v>
      </c>
    </row>
    <row r="46" spans="1:26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2512922.6130000013</v>
      </c>
      <c r="J46" s="12">
        <v>3765256.0539999995</v>
      </c>
      <c r="K46" s="10">
        <v>650621.57999999996</v>
      </c>
      <c r="L46" s="161">
        <v>840030.88399999996</v>
      </c>
      <c r="N46" s="96">
        <f t="shared" ref="N46:S46" si="40">C46/C45</f>
        <v>5.4051415604838516E-3</v>
      </c>
      <c r="O46" s="37">
        <f t="shared" si="40"/>
        <v>4.3957644822608241E-3</v>
      </c>
      <c r="P46" s="37">
        <f t="shared" si="40"/>
        <v>1.7592830678701983E-3</v>
      </c>
      <c r="Q46" s="37">
        <f t="shared" si="40"/>
        <v>3.034883653877963E-3</v>
      </c>
      <c r="R46" s="37">
        <f t="shared" si="40"/>
        <v>6.9101864767218257E-3</v>
      </c>
      <c r="S46" s="37">
        <f t="shared" si="40"/>
        <v>1.2517013359737764E-2</v>
      </c>
      <c r="T46" s="37">
        <f>I46/I45</f>
        <v>1.0899966335358939E-2</v>
      </c>
      <c r="U46" s="19">
        <f>J46/J45</f>
        <v>1.4367290807058244E-2</v>
      </c>
      <c r="V46" s="37">
        <f>K46/K45</f>
        <v>1.067763710257006E-2</v>
      </c>
      <c r="W46" s="19">
        <f>L46/L45</f>
        <v>1.3181252586569681E-2</v>
      </c>
      <c r="Y46" s="107">
        <f t="shared" si="25"/>
        <v>0.29112053737903992</v>
      </c>
      <c r="Z46" s="108">
        <f t="shared" si="26"/>
        <v>0.25036154839996205</v>
      </c>
    </row>
    <row r="47" spans="1:26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228031148.41300011</v>
      </c>
      <c r="J47" s="43">
        <v>258306146.58999991</v>
      </c>
      <c r="K47" s="10">
        <v>60282483.165000014</v>
      </c>
      <c r="L47" s="161">
        <v>62889184.415000007</v>
      </c>
      <c r="N47" s="96">
        <f t="shared" ref="N47:S47" si="41">C47/C45</f>
        <v>0.99459485843951612</v>
      </c>
      <c r="O47" s="37">
        <f t="shared" si="41"/>
        <v>0.99560423551773913</v>
      </c>
      <c r="P47" s="37">
        <f t="shared" si="41"/>
        <v>0.99824071693212979</v>
      </c>
      <c r="Q47" s="37">
        <f t="shared" si="41"/>
        <v>0.99696511634612206</v>
      </c>
      <c r="R47" s="37">
        <f t="shared" si="41"/>
        <v>0.99308981352327819</v>
      </c>
      <c r="S47" s="37">
        <f t="shared" si="41"/>
        <v>0.98748298664026224</v>
      </c>
      <c r="T47" s="37">
        <f>I47/I45</f>
        <v>0.98910003366464105</v>
      </c>
      <c r="U47" s="94">
        <f>J47/J45</f>
        <v>0.98563270919294177</v>
      </c>
      <c r="V47" s="178">
        <f>K47/K45</f>
        <v>0.98932236289742992</v>
      </c>
      <c r="W47" s="94">
        <f>L47/L45</f>
        <v>0.98681874741343023</v>
      </c>
      <c r="Y47" s="109">
        <f t="shared" si="25"/>
        <v>4.3241437862888872E-2</v>
      </c>
      <c r="Z47" s="106">
        <f t="shared" si="26"/>
        <v>-0.25036154839996883</v>
      </c>
    </row>
    <row r="48" spans="1:26" ht="20.100000000000001" customHeight="1" thickBot="1" x14ac:dyDescent="0.3">
      <c r="A48" s="74" t="s">
        <v>5</v>
      </c>
      <c r="B48" s="100"/>
      <c r="C48" s="83">
        <f t="shared" ref="C48:I48" si="42">C31+C45</f>
        <v>461075038</v>
      </c>
      <c r="D48" s="84">
        <f t="shared" si="42"/>
        <v>517832642</v>
      </c>
      <c r="E48" s="84">
        <f t="shared" si="42"/>
        <v>536653330</v>
      </c>
      <c r="F48" s="84">
        <f t="shared" si="42"/>
        <v>588503011</v>
      </c>
      <c r="G48" s="84">
        <f t="shared" si="42"/>
        <v>321477613</v>
      </c>
      <c r="H48" s="84">
        <f t="shared" si="42"/>
        <v>309683341</v>
      </c>
      <c r="I48" s="84">
        <f t="shared" si="42"/>
        <v>545104260.70400012</v>
      </c>
      <c r="J48" s="167">
        <f t="shared" ref="J48:L48" si="43">J31+J45</f>
        <v>635340726.26899981</v>
      </c>
      <c r="K48" s="170">
        <f t="shared" si="43"/>
        <v>144251482.46700001</v>
      </c>
      <c r="L48" s="169">
        <f t="shared" si="43"/>
        <v>170495126.47600001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R48" si="44">Q31+Q45</f>
        <v>1</v>
      </c>
      <c r="R48" s="85">
        <f t="shared" si="44"/>
        <v>1</v>
      </c>
      <c r="S48" s="85">
        <f>S31+S45</f>
        <v>1</v>
      </c>
      <c r="T48" s="85">
        <f>T31+T45</f>
        <v>1</v>
      </c>
      <c r="U48" s="174">
        <f t="shared" ref="U48:W48" si="45">U31+U45</f>
        <v>1</v>
      </c>
      <c r="V48" s="181">
        <f t="shared" si="45"/>
        <v>1</v>
      </c>
      <c r="W48" s="85">
        <f t="shared" si="45"/>
        <v>1</v>
      </c>
      <c r="Y48" s="93">
        <f t="shared" si="25"/>
        <v>0.1819298045342701</v>
      </c>
      <c r="Z48" s="86">
        <f t="shared" si="26"/>
        <v>0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Y3</f>
        <v>VARIAÇÃO (JAN-MAR)</v>
      </c>
    </row>
    <row r="52" spans="1:14" ht="15" customHeight="1" thickBot="1" x14ac:dyDescent="0.3"/>
    <row r="53" spans="1:14" ht="24" customHeight="1" x14ac:dyDescent="0.25">
      <c r="A53" s="460" t="s">
        <v>36</v>
      </c>
      <c r="B53" s="490"/>
      <c r="C53" s="462">
        <v>2016</v>
      </c>
      <c r="D53" s="464">
        <v>2017</v>
      </c>
      <c r="E53" s="464">
        <v>2018</v>
      </c>
      <c r="F53" s="472">
        <v>2019</v>
      </c>
      <c r="G53" s="472">
        <v>2020</v>
      </c>
      <c r="H53" s="464">
        <v>2021</v>
      </c>
      <c r="I53" s="464">
        <v>2022</v>
      </c>
      <c r="J53" s="488">
        <v>2023</v>
      </c>
      <c r="K53" s="470" t="str">
        <f>K5</f>
        <v>janeiro - março</v>
      </c>
      <c r="L53" s="471"/>
      <c r="N53" s="466" t="s">
        <v>94</v>
      </c>
    </row>
    <row r="54" spans="1:14" ht="20.100000000000001" customHeight="1" thickBot="1" x14ac:dyDescent="0.3">
      <c r="A54" s="491"/>
      <c r="B54" s="492"/>
      <c r="C54" s="493">
        <v>2016</v>
      </c>
      <c r="D54" s="484">
        <v>2017</v>
      </c>
      <c r="E54" s="484">
        <v>2018</v>
      </c>
      <c r="F54" s="487"/>
      <c r="G54" s="487"/>
      <c r="H54" s="465"/>
      <c r="I54" s="465"/>
      <c r="J54" s="489"/>
      <c r="K54" s="166">
        <v>2023</v>
      </c>
      <c r="L54" s="168">
        <v>2024</v>
      </c>
      <c r="N54" s="467"/>
    </row>
    <row r="55" spans="1:14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6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:J55" si="47">I31/I7</f>
        <v>11.413993070150322</v>
      </c>
      <c r="J55" s="112">
        <f t="shared" si="47"/>
        <v>12.13131957623669</v>
      </c>
      <c r="K55" s="182">
        <f t="shared" ref="K55:L55" si="48">K31/K7</f>
        <v>11.557741877550351</v>
      </c>
      <c r="L55" s="183">
        <f t="shared" si="48"/>
        <v>12.824780481764233</v>
      </c>
      <c r="N55" s="23">
        <f>(L55-K55)/K55</f>
        <v>0.10962683001901659</v>
      </c>
    </row>
    <row r="56" spans="1:14" ht="20.100000000000001" customHeight="1" x14ac:dyDescent="0.25">
      <c r="A56" s="24"/>
      <c r="B56" t="s">
        <v>10</v>
      </c>
      <c r="C56" s="116">
        <f t="shared" ref="C56:E71" si="49">C32/C8</f>
        <v>8.3407750570927028</v>
      </c>
      <c r="D56" s="117">
        <f t="shared" si="49"/>
        <v>8.3926113663102786</v>
      </c>
      <c r="E56" s="117">
        <f t="shared" si="49"/>
        <v>8.7688624445989944</v>
      </c>
      <c r="F56" s="117">
        <f t="shared" ref="F56:G56" si="50">F32/F8</f>
        <v>8.861632720002369</v>
      </c>
      <c r="G56" s="117">
        <f t="shared" si="50"/>
        <v>8.7098588037958002</v>
      </c>
      <c r="H56" s="117">
        <f t="shared" ref="H56:J56" si="51">H32/H8</f>
        <v>8.7108279571319205</v>
      </c>
      <c r="I56" s="117">
        <f t="shared" si="51"/>
        <v>9.60671136752444</v>
      </c>
      <c r="J56" s="117">
        <f t="shared" si="51"/>
        <v>10.56798618030647</v>
      </c>
      <c r="K56" s="116">
        <f t="shared" ref="K56:L56" si="52">K32/K8</f>
        <v>9.7024015403603929</v>
      </c>
      <c r="L56" s="184">
        <f t="shared" si="52"/>
        <v>11.387652429517672</v>
      </c>
      <c r="N56" s="241">
        <f t="shared" ref="N56:N72" si="53">(L56-K56)/K56</f>
        <v>0.17369420160018251</v>
      </c>
    </row>
    <row r="57" spans="1:14" ht="20.100000000000001" customHeight="1" x14ac:dyDescent="0.25">
      <c r="A57" s="24"/>
      <c r="B57" t="s">
        <v>17</v>
      </c>
      <c r="C57" s="116">
        <f t="shared" si="49"/>
        <v>5.2730976957792945</v>
      </c>
      <c r="D57" s="117">
        <f t="shared" si="49"/>
        <v>6.1131859492436869</v>
      </c>
      <c r="E57" s="117">
        <f t="shared" si="49"/>
        <v>5.6729808754556217</v>
      </c>
      <c r="F57" s="117">
        <f t="shared" ref="F57:G57" si="54">F33/F9</f>
        <v>6.9424964576496411</v>
      </c>
      <c r="G57" s="117">
        <f t="shared" si="54"/>
        <v>6.4647493741631248</v>
      </c>
      <c r="H57" s="117">
        <f t="shared" ref="H57:J57" si="55">H33/H9</f>
        <v>5.5641234748813355</v>
      </c>
      <c r="I57" s="117">
        <f t="shared" si="55"/>
        <v>5.8082738614943228</v>
      </c>
      <c r="J57" s="117">
        <f t="shared" si="55"/>
        <v>6.8356461879115784</v>
      </c>
      <c r="K57" s="116">
        <f t="shared" ref="K57:L57" si="56">K33/K9</f>
        <v>6.3730350429147</v>
      </c>
      <c r="L57" s="184">
        <f t="shared" si="56"/>
        <v>8.2921950673013871</v>
      </c>
      <c r="N57" s="30">
        <f t="shared" si="53"/>
        <v>0.30113752889533174</v>
      </c>
    </row>
    <row r="58" spans="1:14" ht="20.100000000000001" customHeight="1" x14ac:dyDescent="0.25">
      <c r="A58" s="24"/>
      <c r="B58" t="s">
        <v>14</v>
      </c>
      <c r="C58" s="116">
        <f t="shared" si="49"/>
        <v>13.142143378334337</v>
      </c>
      <c r="D58" s="117">
        <f t="shared" si="49"/>
        <v>14.005606159422275</v>
      </c>
      <c r="E58" s="117">
        <f t="shared" si="49"/>
        <v>15.710852034383059</v>
      </c>
      <c r="F58" s="117">
        <f t="shared" ref="F58:G58" si="57">F34/F10</f>
        <v>16.516943049386594</v>
      </c>
      <c r="G58" s="117">
        <f t="shared" si="57"/>
        <v>16.82118789067847</v>
      </c>
      <c r="H58" s="117">
        <f t="shared" ref="H58:J58" si="58">H34/H10</f>
        <v>16.08776306488986</v>
      </c>
      <c r="I58" s="117">
        <f t="shared" si="58"/>
        <v>16.950879087370758</v>
      </c>
      <c r="J58" s="117">
        <f t="shared" si="58"/>
        <v>17.122298654491168</v>
      </c>
      <c r="K58" s="116">
        <f t="shared" ref="K58:L58" si="59">K34/K10</f>
        <v>16.75048247576391</v>
      </c>
      <c r="L58" s="184">
        <f t="shared" si="59"/>
        <v>17.196955783053948</v>
      </c>
      <c r="N58" s="30">
        <f t="shared" si="53"/>
        <v>2.6654355057296727E-2</v>
      </c>
    </row>
    <row r="59" spans="1:14" ht="20.100000000000001" customHeight="1" x14ac:dyDescent="0.25">
      <c r="A59" s="24"/>
      <c r="B59" t="s">
        <v>8</v>
      </c>
      <c r="C59" s="116">
        <f t="shared" si="49"/>
        <v>6.3988203266787655</v>
      </c>
      <c r="D59" s="117">
        <f t="shared" si="49"/>
        <v>3.142810838843511</v>
      </c>
      <c r="E59" s="117">
        <f t="shared" si="49"/>
        <v>3.4584985053288277</v>
      </c>
      <c r="F59" s="117">
        <f t="shared" ref="F59:G59" si="60">F35/F11</f>
        <v>2.8007500021904268</v>
      </c>
      <c r="G59" s="117">
        <f t="shared" si="60"/>
        <v>3.0593498746433818</v>
      </c>
      <c r="H59" s="117"/>
      <c r="I59" s="117"/>
      <c r="J59" s="117"/>
      <c r="K59" s="116"/>
      <c r="L59" s="184"/>
      <c r="N59" s="30"/>
    </row>
    <row r="60" spans="1:14" ht="20.100000000000001" customHeight="1" x14ac:dyDescent="0.25">
      <c r="A60" s="24"/>
      <c r="B60" t="s">
        <v>15</v>
      </c>
      <c r="C60" s="116">
        <f t="shared" si="49"/>
        <v>13.75466297322253</v>
      </c>
      <c r="D60" s="117">
        <f t="shared" si="49"/>
        <v>10.495685902002691</v>
      </c>
      <c r="E60" s="117">
        <f t="shared" si="49"/>
        <v>12.950920856147336</v>
      </c>
      <c r="F60" s="117">
        <f t="shared" ref="F60:G60" si="61">F36/F12</f>
        <v>10.068164450557848</v>
      </c>
      <c r="G60" s="117">
        <f t="shared" si="61"/>
        <v>9.1511891531451433</v>
      </c>
      <c r="H60" s="117">
        <f t="shared" ref="H60:J60" si="62">H36/H12</f>
        <v>8.5774050780340083</v>
      </c>
      <c r="I60" s="117">
        <f t="shared" si="62"/>
        <v>9.5935664217739678</v>
      </c>
      <c r="J60" s="117">
        <f t="shared" si="62"/>
        <v>10.229333480012301</v>
      </c>
      <c r="K60" s="116">
        <f t="shared" ref="K60:L60" si="63">K36/K12</f>
        <v>9.9738007421488675</v>
      </c>
      <c r="L60" s="184">
        <f t="shared" si="63"/>
        <v>11.20009232864416</v>
      </c>
      <c r="N60" s="30">
        <f t="shared" si="53"/>
        <v>0.12295128188324796</v>
      </c>
    </row>
    <row r="61" spans="1:14" ht="20.100000000000001" customHeight="1" x14ac:dyDescent="0.25">
      <c r="A61" s="24"/>
      <c r="B61" t="s">
        <v>13</v>
      </c>
      <c r="C61" s="116">
        <f t="shared" si="49"/>
        <v>21.465735798703776</v>
      </c>
      <c r="D61" s="117">
        <f t="shared" si="49"/>
        <v>14.720789007092199</v>
      </c>
      <c r="E61" s="117">
        <f t="shared" si="49"/>
        <v>12.061285530956013</v>
      </c>
      <c r="F61" s="117">
        <f t="shared" ref="F61:G61" si="64">F37/F13</f>
        <v>11.294826300496284</v>
      </c>
      <c r="G61" s="117">
        <f t="shared" si="64"/>
        <v>13.343641876226146</v>
      </c>
      <c r="H61" s="117">
        <f t="shared" ref="H61:J61" si="65">H37/H13</f>
        <v>19.202643817056646</v>
      </c>
      <c r="I61" s="117">
        <f t="shared" si="65"/>
        <v>21.168348100233491</v>
      </c>
      <c r="J61" s="117">
        <f t="shared" si="65"/>
        <v>18.8712208448163</v>
      </c>
      <c r="K61" s="116">
        <f t="shared" ref="K61:L61" si="66">K37/K13</f>
        <v>17.505456298477423</v>
      </c>
      <c r="L61" s="184">
        <f t="shared" si="66"/>
        <v>20.505359084341194</v>
      </c>
      <c r="N61" s="30">
        <f t="shared" si="53"/>
        <v>0.17136958527180435</v>
      </c>
    </row>
    <row r="62" spans="1:14" ht="20.100000000000001" customHeight="1" x14ac:dyDescent="0.25">
      <c r="A62" s="24"/>
      <c r="B62" t="s">
        <v>16</v>
      </c>
      <c r="C62" s="116">
        <f t="shared" si="49"/>
        <v>8.5465300809799558</v>
      </c>
      <c r="D62" s="117">
        <f t="shared" si="49"/>
        <v>10.986867547585044</v>
      </c>
      <c r="E62" s="117">
        <f t="shared" si="49"/>
        <v>8.4069324817011086</v>
      </c>
      <c r="F62" s="117">
        <f t="shared" ref="F62:G62" si="67">F38/F14</f>
        <v>8.1401663674342579</v>
      </c>
      <c r="G62" s="117">
        <f t="shared" si="67"/>
        <v>7.8997118247652534</v>
      </c>
      <c r="H62" s="117">
        <f t="shared" ref="H62:J62" si="68">H38/H14</f>
        <v>7.6815972604717064</v>
      </c>
      <c r="I62" s="117">
        <f t="shared" si="68"/>
        <v>10.433847994289065</v>
      </c>
      <c r="J62" s="117">
        <f t="shared" si="68"/>
        <v>12.083922886708219</v>
      </c>
      <c r="K62" s="116">
        <f t="shared" ref="K62:L62" si="69">K38/K14</f>
        <v>10.676723714442474</v>
      </c>
      <c r="L62" s="184">
        <f t="shared" si="69"/>
        <v>12.377721935420849</v>
      </c>
      <c r="N62" s="30">
        <f t="shared" si="53"/>
        <v>0.15931837017356026</v>
      </c>
    </row>
    <row r="63" spans="1:14" ht="20.100000000000001" customHeight="1" x14ac:dyDescent="0.25">
      <c r="A63" s="24"/>
      <c r="B63" t="s">
        <v>84</v>
      </c>
      <c r="C63" s="116">
        <f t="shared" si="49"/>
        <v>8.8219907864146805</v>
      </c>
      <c r="D63" s="117">
        <f t="shared" si="49"/>
        <v>7.9278075188695167</v>
      </c>
      <c r="E63" s="117">
        <f t="shared" si="49"/>
        <v>5.3059111054299448</v>
      </c>
      <c r="F63" s="117">
        <f t="shared" ref="F63:G63" si="70">F39/F15</f>
        <v>7.4216689735864705</v>
      </c>
      <c r="G63" s="117">
        <f t="shared" si="70"/>
        <v>7.9880684466342631</v>
      </c>
      <c r="H63" s="117">
        <f t="shared" ref="H63:J63" si="71">H39/H15</f>
        <v>7.3332827086244254</v>
      </c>
      <c r="I63" s="117">
        <f t="shared" si="71"/>
        <v>7.1879358790372274</v>
      </c>
      <c r="J63" s="117">
        <f t="shared" si="71"/>
        <v>8.3084606659911415</v>
      </c>
      <c r="K63" s="116">
        <f t="shared" ref="K63:L63" si="72">K39/K15</f>
        <v>7.003004615851137</v>
      </c>
      <c r="L63" s="184">
        <f t="shared" si="72"/>
        <v>9.8156852334319069</v>
      </c>
      <c r="N63" s="30">
        <f t="shared" si="53"/>
        <v>0.40163912090166742</v>
      </c>
    </row>
    <row r="64" spans="1:14" ht="20.100000000000001" customHeight="1" x14ac:dyDescent="0.25">
      <c r="A64" s="24"/>
      <c r="B64" t="s">
        <v>9</v>
      </c>
      <c r="C64" s="116">
        <f t="shared" si="49"/>
        <v>8.6157584549226236</v>
      </c>
      <c r="D64" s="117">
        <f t="shared" si="49"/>
        <v>9.2267089803991489</v>
      </c>
      <c r="E64" s="117">
        <f t="shared" si="49"/>
        <v>10.043909773256988</v>
      </c>
      <c r="F64" s="117">
        <f t="shared" ref="F64:G64" si="73">F40/F16</f>
        <v>9.7347836212761418</v>
      </c>
      <c r="G64" s="117">
        <f t="shared" si="73"/>
        <v>11.959347444545473</v>
      </c>
      <c r="H64" s="117">
        <f t="shared" ref="H64:J64" si="74">H40/H16</f>
        <v>11.144735654047807</v>
      </c>
      <c r="I64" s="117">
        <f t="shared" si="74"/>
        <v>11.44228570253193</v>
      </c>
      <c r="J64" s="117">
        <f t="shared" si="74"/>
        <v>12.096902550963208</v>
      </c>
      <c r="K64" s="116">
        <f t="shared" ref="K64:L64" si="75">K40/K16</f>
        <v>11.827118375482959</v>
      </c>
      <c r="L64" s="184">
        <f t="shared" si="75"/>
        <v>12.539703027998817</v>
      </c>
      <c r="N64" s="30">
        <f t="shared" si="53"/>
        <v>6.0250065137845511E-2</v>
      </c>
    </row>
    <row r="65" spans="1:42" ht="20.100000000000001" customHeight="1" x14ac:dyDescent="0.25">
      <c r="A65" s="24"/>
      <c r="B65" t="s">
        <v>12</v>
      </c>
      <c r="C65" s="116">
        <f t="shared" si="49"/>
        <v>6.5114133195300425</v>
      </c>
      <c r="D65" s="117">
        <f t="shared" si="49"/>
        <v>6.194533158108551</v>
      </c>
      <c r="E65" s="117">
        <f t="shared" si="49"/>
        <v>5.8572628598213905</v>
      </c>
      <c r="F65" s="117">
        <f t="shared" ref="F65:G65" si="76">F41/F17</f>
        <v>4.6456746925895409</v>
      </c>
      <c r="G65" s="117">
        <f t="shared" si="76"/>
        <v>5.0539941688228893</v>
      </c>
      <c r="H65" s="117">
        <f t="shared" ref="H65:J65" si="77">H41/H17</f>
        <v>5.2067475807992807</v>
      </c>
      <c r="I65" s="117">
        <f t="shared" si="77"/>
        <v>5.680800942868439</v>
      </c>
      <c r="J65" s="117">
        <f t="shared" si="77"/>
        <v>6.2782890920911312</v>
      </c>
      <c r="K65" s="116">
        <f t="shared" ref="K65:L65" si="78">K41/K17</f>
        <v>5.5809162464808058</v>
      </c>
      <c r="L65" s="184">
        <f t="shared" si="78"/>
        <v>6.427331656016487</v>
      </c>
      <c r="N65" s="30">
        <f t="shared" si="53"/>
        <v>0.1516624461206367</v>
      </c>
    </row>
    <row r="66" spans="1:42" ht="20.100000000000001" customHeight="1" x14ac:dyDescent="0.25">
      <c r="A66" s="24"/>
      <c r="B66" t="s">
        <v>11</v>
      </c>
      <c r="C66" s="116">
        <f t="shared" si="49"/>
        <v>9.4593915192518825</v>
      </c>
      <c r="D66" s="117">
        <f t="shared" si="49"/>
        <v>9.8262393081334114</v>
      </c>
      <c r="E66" s="117">
        <f t="shared" si="49"/>
        <v>9.8714347596235577</v>
      </c>
      <c r="F66" s="117">
        <f t="shared" ref="F66:G66" si="79">F42/F18</f>
        <v>9.5642067097241092</v>
      </c>
      <c r="G66" s="117">
        <f t="shared" si="79"/>
        <v>8.986912153786843</v>
      </c>
      <c r="H66" s="117">
        <f t="shared" ref="H66:J66" si="80">H42/H18</f>
        <v>9.5622009717787151</v>
      </c>
      <c r="I66" s="117">
        <f t="shared" si="80"/>
        <v>9.9665683004296852</v>
      </c>
      <c r="J66" s="117">
        <f t="shared" si="80"/>
        <v>9.7659946389499765</v>
      </c>
      <c r="K66" s="116">
        <f t="shared" ref="K66:L66" si="81">K42/K18</f>
        <v>9.7373392393293585</v>
      </c>
      <c r="L66" s="184">
        <f t="shared" si="81"/>
        <v>10.613736189430117</v>
      </c>
      <c r="N66" s="30">
        <f t="shared" si="53"/>
        <v>9.0003740093697188E-2</v>
      </c>
    </row>
    <row r="67" spans="1:42" s="1" customFormat="1" ht="20.100000000000001" customHeight="1" x14ac:dyDescent="0.25">
      <c r="A67" s="24"/>
      <c r="B67" t="s">
        <v>6</v>
      </c>
      <c r="C67" s="116">
        <f t="shared" si="49"/>
        <v>10.43620664331918</v>
      </c>
      <c r="D67" s="117">
        <f t="shared" si="49"/>
        <v>10.88841256916583</v>
      </c>
      <c r="E67" s="117">
        <f t="shared" si="49"/>
        <v>11.564204729106528</v>
      </c>
      <c r="F67" s="117">
        <f t="shared" ref="F67:G67" si="82">F43/F19</f>
        <v>11.385769200869499</v>
      </c>
      <c r="G67" s="117">
        <f t="shared" si="82"/>
        <v>11.546971243508999</v>
      </c>
      <c r="H67" s="117">
        <f t="shared" ref="H67:J67" si="83">H43/H19</f>
        <v>11.892505266359258</v>
      </c>
      <c r="I67" s="117">
        <f t="shared" si="83"/>
        <v>12.362856051586007</v>
      </c>
      <c r="J67" s="117">
        <f t="shared" si="83"/>
        <v>13.065970051461024</v>
      </c>
      <c r="K67" s="116">
        <f t="shared" ref="K67:L67" si="84">K43/K19</f>
        <v>12.612659635944489</v>
      </c>
      <c r="L67" s="184">
        <f t="shared" si="84"/>
        <v>13.839375263881093</v>
      </c>
      <c r="M67"/>
      <c r="N67" s="30">
        <f t="shared" si="53"/>
        <v>9.7260662171570839E-2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si="49"/>
        <v>17.343538291795131</v>
      </c>
      <c r="D68" s="121">
        <f t="shared" si="49"/>
        <v>15.135612348541587</v>
      </c>
      <c r="E68" s="121">
        <f t="shared" si="49"/>
        <v>17.897327696503972</v>
      </c>
      <c r="F68" s="121">
        <f t="shared" ref="F68:G68" si="85">F44/F20</f>
        <v>17.227658366505111</v>
      </c>
      <c r="G68" s="121">
        <f t="shared" si="85"/>
        <v>17.857502174372957</v>
      </c>
      <c r="H68" s="121">
        <f t="shared" ref="H68:J68" si="86">H44/H20</f>
        <v>18.798711710200049</v>
      </c>
      <c r="I68" s="121">
        <f t="shared" si="86"/>
        <v>18.15240406152612</v>
      </c>
      <c r="J68" s="121">
        <f t="shared" si="86"/>
        <v>19.263009675473711</v>
      </c>
      <c r="K68" s="116">
        <f t="shared" ref="K68:L68" si="87">K44/K20</f>
        <v>17.9747981218439</v>
      </c>
      <c r="L68" s="184">
        <f t="shared" si="87"/>
        <v>20.844106758394005</v>
      </c>
      <c r="N68" s="34">
        <f t="shared" si="53"/>
        <v>0.15962953336667374</v>
      </c>
    </row>
    <row r="69" spans="1:42" ht="20.100000000000001" customHeight="1" thickBot="1" x14ac:dyDescent="0.3">
      <c r="A69" s="5" t="s">
        <v>45</v>
      </c>
      <c r="B69" s="6"/>
      <c r="C69" s="123">
        <f t="shared" si="49"/>
        <v>4.3607267461763808</v>
      </c>
      <c r="D69" s="124">
        <f t="shared" si="49"/>
        <v>4.3688660485568471</v>
      </c>
      <c r="E69" s="124">
        <f t="shared" si="49"/>
        <v>4.2553963546621869</v>
      </c>
      <c r="F69" s="124">
        <f t="shared" ref="F69:G69" si="88">F45/F21</f>
        <v>4.2796460972023116</v>
      </c>
      <c r="G69" s="124">
        <f t="shared" si="88"/>
        <v>4.2715930980478385</v>
      </c>
      <c r="H69" s="124">
        <f t="shared" ref="H69:J69" si="89">H45/H21</f>
        <v>4.3261342870984061</v>
      </c>
      <c r="I69" s="124">
        <f t="shared" si="89"/>
        <v>4.594418438672478</v>
      </c>
      <c r="J69" s="124">
        <f t="shared" si="89"/>
        <v>4.5978327063980524</v>
      </c>
      <c r="K69" s="123">
        <f t="shared" ref="K69:L69" si="90">K45/K21</f>
        <v>4.4697951793767698</v>
      </c>
      <c r="L69" s="185">
        <f t="shared" si="90"/>
        <v>4.5854488480650284</v>
      </c>
      <c r="N69" s="23">
        <f t="shared" si="53"/>
        <v>2.5874489556450841E-2</v>
      </c>
    </row>
    <row r="70" spans="1:42" ht="20.100000000000001" customHeight="1" x14ac:dyDescent="0.25">
      <c r="A70" s="24"/>
      <c r="B70" t="s">
        <v>4</v>
      </c>
      <c r="C70" s="116">
        <f t="shared" si="49"/>
        <v>3.1413348569399915</v>
      </c>
      <c r="D70" s="117">
        <f t="shared" si="49"/>
        <v>4.3284595703762214</v>
      </c>
      <c r="E70" s="117">
        <f t="shared" si="49"/>
        <v>3.1386516925936014</v>
      </c>
      <c r="F70" s="117">
        <f t="shared" ref="F70:G70" si="91">F46/F22</f>
        <v>6.0754139030935139</v>
      </c>
      <c r="G70" s="117">
        <f t="shared" si="91"/>
        <v>7.2685314138173851</v>
      </c>
      <c r="H70" s="117">
        <f t="shared" ref="H70:J70" si="92">H46/H22</f>
        <v>6.5255867000418615</v>
      </c>
      <c r="I70" s="117">
        <f t="shared" si="92"/>
        <v>6.6137018367070963</v>
      </c>
      <c r="J70" s="117">
        <f t="shared" si="92"/>
        <v>8.4952775177361755</v>
      </c>
      <c r="K70" s="116">
        <f t="shared" ref="K70:L70" si="93">K46/K22</f>
        <v>6.9294330730614835</v>
      </c>
      <c r="L70" s="184">
        <f t="shared" si="93"/>
        <v>7.6234186003740154</v>
      </c>
      <c r="N70" s="241">
        <f t="shared" si="53"/>
        <v>0.10015040480157536</v>
      </c>
    </row>
    <row r="71" spans="1:42" ht="20.100000000000001" customHeight="1" thickBot="1" x14ac:dyDescent="0.3">
      <c r="A71" s="24"/>
      <c r="B71" t="s">
        <v>3</v>
      </c>
      <c r="C71" s="120">
        <f t="shared" si="49"/>
        <v>4.3699453667179951</v>
      </c>
      <c r="D71" s="117">
        <f t="shared" si="49"/>
        <v>4.3690461229431028</v>
      </c>
      <c r="E71" s="117">
        <f t="shared" si="49"/>
        <v>4.2580664307500946</v>
      </c>
      <c r="F71" s="117">
        <f t="shared" ref="F71:G71" si="94">F47/F23</f>
        <v>4.2757988184197595</v>
      </c>
      <c r="G71" s="117">
        <f t="shared" si="94"/>
        <v>4.259372905848462</v>
      </c>
      <c r="H71" s="117">
        <f t="shared" ref="H71:J71" si="95">H47/H23</f>
        <v>4.307730186716701</v>
      </c>
      <c r="I71" s="117">
        <f t="shared" si="95"/>
        <v>4.5790117480918164</v>
      </c>
      <c r="J71" s="117">
        <f t="shared" si="95"/>
        <v>4.5672890744127042</v>
      </c>
      <c r="K71" s="116">
        <f t="shared" ref="K71:L71" si="96">K47/K23</f>
        <v>4.4527367977629844</v>
      </c>
      <c r="L71" s="184">
        <f t="shared" si="96"/>
        <v>4.5611699360152871</v>
      </c>
      <c r="N71" s="34">
        <f t="shared" si="53"/>
        <v>2.4352020606018879E-2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97">C48/C24</f>
        <v>6.2654848542489967</v>
      </c>
      <c r="D72" s="127">
        <f t="shared" si="97"/>
        <v>6.4560462042243847</v>
      </c>
      <c r="E72" s="127">
        <f t="shared" si="97"/>
        <v>6.5952788640868016</v>
      </c>
      <c r="F72" s="127">
        <f t="shared" ref="F72:G72" si="98">F48/F24</f>
        <v>6.5978985402664216</v>
      </c>
      <c r="G72" s="127">
        <f t="shared" si="98"/>
        <v>6.5158732455828323</v>
      </c>
      <c r="H72" s="127">
        <f t="shared" ref="H72:J72" si="99">H48/H24</f>
        <v>6.7580608668459456</v>
      </c>
      <c r="I72" s="127">
        <f t="shared" si="99"/>
        <v>7.0120393885699723</v>
      </c>
      <c r="J72" s="127">
        <f t="shared" si="99"/>
        <v>7.2388684712428635</v>
      </c>
      <c r="K72" s="186">
        <f t="shared" ref="K72:L72" si="100">K48/K24</f>
        <v>6.9215001259974303</v>
      </c>
      <c r="L72" s="187">
        <f t="shared" si="100"/>
        <v>7.671973843921335</v>
      </c>
      <c r="N72" s="128">
        <f t="shared" si="53"/>
        <v>0.10842645441919382</v>
      </c>
    </row>
    <row r="74" spans="1:42" ht="15.75" x14ac:dyDescent="0.25">
      <c r="A74" s="99" t="s">
        <v>38</v>
      </c>
    </row>
  </sheetData>
  <mergeCells count="51">
    <mergeCell ref="A53:B54"/>
    <mergeCell ref="C53:C54"/>
    <mergeCell ref="D53:D54"/>
    <mergeCell ref="E53:E54"/>
    <mergeCell ref="N53:N54"/>
    <mergeCell ref="J53:J54"/>
    <mergeCell ref="H53:H54"/>
    <mergeCell ref="F53:F54"/>
    <mergeCell ref="G53:G54"/>
    <mergeCell ref="K53:L53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R5:R6"/>
    <mergeCell ref="R29:R30"/>
    <mergeCell ref="V5:W5"/>
    <mergeCell ref="V29:W29"/>
    <mergeCell ref="A29:B30"/>
    <mergeCell ref="C29:C30"/>
    <mergeCell ref="D29:D30"/>
    <mergeCell ref="E29:E30"/>
    <mergeCell ref="N29:N30"/>
    <mergeCell ref="J29:J30"/>
    <mergeCell ref="H29:H30"/>
    <mergeCell ref="F29:F30"/>
    <mergeCell ref="G29:G30"/>
    <mergeCell ref="K29:L29"/>
    <mergeCell ref="A5:B6"/>
    <mergeCell ref="C5:C6"/>
    <mergeCell ref="I29:I30"/>
    <mergeCell ref="T5:T6"/>
    <mergeCell ref="T29:T30"/>
    <mergeCell ref="I53:I54"/>
    <mergeCell ref="Y5:Z5"/>
    <mergeCell ref="U29:U30"/>
    <mergeCell ref="Y29:Z29"/>
    <mergeCell ref="U5:U6"/>
    <mergeCell ref="O29:O30"/>
    <mergeCell ref="P29:P30"/>
    <mergeCell ref="O5:O6"/>
    <mergeCell ref="P5:P6"/>
    <mergeCell ref="S5:S6"/>
    <mergeCell ref="S29:S30"/>
    <mergeCell ref="Q5:Q6"/>
    <mergeCell ref="Q29:Q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7:W24 Y8:Y10 V31:W48 Y31:Z34 K55:L58 N55:N58 Y7 Y12:Y23 Y36:Z48 Z35 K60:L72 N60:N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2024-06-27T22:37:18Z</dcterms:modified>
</cp:coreProperties>
</file>